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ff\Dropbox\School Analsys\"/>
    </mc:Choice>
  </mc:AlternateContent>
  <bookViews>
    <workbookView xWindow="0" yWindow="0" windowWidth="25200" windowHeight="11985" firstSheet="1" activeTab="4"/>
  </bookViews>
  <sheets>
    <sheet name="Data from Fact Sheets" sheetId="1" r:id="rId1"/>
    <sheet name="Estimated Numbers" sheetId="2" r:id="rId2"/>
    <sheet name="Numbers from Report Card" sheetId="3" r:id="rId3"/>
    <sheet name="All Charters" sheetId="6" r:id="rId4"/>
    <sheet name="Chart1" sheetId="5" r:id="rId5"/>
    <sheet name="Chart Data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3" l="1"/>
  <c r="D42" i="3"/>
  <c r="C42" i="3"/>
  <c r="A14" i="3" l="1"/>
  <c r="B14" i="3"/>
  <c r="I14" i="3"/>
  <c r="J14" i="3"/>
  <c r="C14" i="3" s="1"/>
  <c r="A21" i="6"/>
  <c r="B21" i="6"/>
  <c r="I21" i="6"/>
  <c r="J21" i="6"/>
  <c r="C21" i="6" s="1"/>
  <c r="C12" i="3"/>
  <c r="C6" i="6"/>
  <c r="C16" i="6"/>
  <c r="D33" i="6"/>
  <c r="F33" i="6"/>
  <c r="G33" i="6"/>
  <c r="H33" i="6"/>
  <c r="E33" i="6"/>
  <c r="J30" i="6"/>
  <c r="C30" i="6" s="1"/>
  <c r="I30" i="6"/>
  <c r="J26" i="6"/>
  <c r="C26" i="6" s="1"/>
  <c r="I26" i="6"/>
  <c r="J20" i="6"/>
  <c r="C20" i="6" s="1"/>
  <c r="I20" i="6"/>
  <c r="J29" i="6"/>
  <c r="C29" i="6" s="1"/>
  <c r="I29" i="6"/>
  <c r="J17" i="6"/>
  <c r="C17" i="6" s="1"/>
  <c r="I17" i="6"/>
  <c r="J18" i="6"/>
  <c r="C18" i="6" s="1"/>
  <c r="I18" i="6"/>
  <c r="J8" i="6"/>
  <c r="C8" i="6" s="1"/>
  <c r="I8" i="6"/>
  <c r="J22" i="6"/>
  <c r="C22" i="6" s="1"/>
  <c r="I22" i="6"/>
  <c r="J28" i="6"/>
  <c r="C28" i="6" s="1"/>
  <c r="I28" i="6"/>
  <c r="J11" i="6"/>
  <c r="C11" i="6" s="1"/>
  <c r="I11" i="6"/>
  <c r="J13" i="6"/>
  <c r="C13" i="6" s="1"/>
  <c r="I13" i="6"/>
  <c r="J31" i="6"/>
  <c r="C31" i="6" s="1"/>
  <c r="I31" i="6"/>
  <c r="J14" i="6"/>
  <c r="C14" i="6" s="1"/>
  <c r="I14" i="6"/>
  <c r="J23" i="6"/>
  <c r="C23" i="6" s="1"/>
  <c r="I23" i="6"/>
  <c r="J32" i="6"/>
  <c r="C32" i="6" s="1"/>
  <c r="I32" i="6"/>
  <c r="J15" i="6"/>
  <c r="C15" i="6" s="1"/>
  <c r="I15" i="6"/>
  <c r="I16" i="6"/>
  <c r="J19" i="6"/>
  <c r="C19" i="6" s="1"/>
  <c r="I19" i="6"/>
  <c r="B19" i="6"/>
  <c r="A19" i="6"/>
  <c r="J24" i="6"/>
  <c r="C24" i="6" s="1"/>
  <c r="I24" i="6"/>
  <c r="B24" i="6"/>
  <c r="A24" i="6"/>
  <c r="J12" i="6"/>
  <c r="C12" i="6" s="1"/>
  <c r="I12" i="6"/>
  <c r="B12" i="6"/>
  <c r="A12" i="6"/>
  <c r="J9" i="6"/>
  <c r="C9" i="6" s="1"/>
  <c r="I9" i="6"/>
  <c r="B9" i="6"/>
  <c r="A9" i="6"/>
  <c r="J27" i="6"/>
  <c r="C27" i="6" s="1"/>
  <c r="I27" i="6"/>
  <c r="B27" i="6"/>
  <c r="A27" i="6"/>
  <c r="J3" i="6"/>
  <c r="C3" i="6" s="1"/>
  <c r="I3" i="6"/>
  <c r="B3" i="6"/>
  <c r="A3" i="6"/>
  <c r="J5" i="6"/>
  <c r="C5" i="6" s="1"/>
  <c r="I5" i="6"/>
  <c r="B5" i="6"/>
  <c r="A5" i="6"/>
  <c r="J7" i="6"/>
  <c r="C7" i="6" s="1"/>
  <c r="I7" i="6"/>
  <c r="B7" i="6"/>
  <c r="A7" i="6"/>
  <c r="J25" i="6"/>
  <c r="C25" i="6" s="1"/>
  <c r="I25" i="6"/>
  <c r="B25" i="6"/>
  <c r="A25" i="6"/>
  <c r="J2" i="6"/>
  <c r="C2" i="6" s="1"/>
  <c r="I2" i="6"/>
  <c r="B2" i="6"/>
  <c r="A2" i="6"/>
  <c r="J10" i="6"/>
  <c r="C10" i="6" s="1"/>
  <c r="I10" i="6"/>
  <c r="B10" i="6"/>
  <c r="A10" i="6"/>
  <c r="J6" i="6"/>
  <c r="I6" i="6"/>
  <c r="B6" i="6"/>
  <c r="A6" i="6"/>
  <c r="J4" i="6"/>
  <c r="C4" i="6" s="1"/>
  <c r="I4" i="6"/>
  <c r="B4" i="6"/>
  <c r="A4" i="6"/>
  <c r="D1" i="6"/>
  <c r="B1" i="6"/>
  <c r="A1" i="6"/>
  <c r="I33" i="6" l="1"/>
  <c r="I34" i="6" s="1"/>
  <c r="J33" i="6"/>
  <c r="J34" i="6" s="1"/>
  <c r="G34" i="6"/>
  <c r="H34" i="6"/>
  <c r="E34" i="6"/>
  <c r="F34" i="6"/>
  <c r="F2" i="4"/>
  <c r="I26" i="3" l="1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25" i="3"/>
  <c r="D43" i="3"/>
  <c r="E42" i="3"/>
  <c r="F42" i="3"/>
  <c r="G42" i="3"/>
  <c r="F43" i="3"/>
  <c r="H38" i="3"/>
  <c r="H39" i="3"/>
  <c r="H40" i="3"/>
  <c r="H26" i="3"/>
  <c r="H27" i="3"/>
  <c r="H28" i="3"/>
  <c r="H29" i="3"/>
  <c r="H30" i="3"/>
  <c r="H31" i="3"/>
  <c r="H32" i="3"/>
  <c r="H33" i="3"/>
  <c r="H34" i="3"/>
  <c r="H35" i="3"/>
  <c r="H36" i="3"/>
  <c r="H37" i="3"/>
  <c r="H25" i="3"/>
  <c r="D24" i="3"/>
  <c r="E24" i="3"/>
  <c r="F24" i="3"/>
  <c r="G24" i="3"/>
  <c r="H24" i="3"/>
  <c r="I24" i="3"/>
  <c r="J7" i="3"/>
  <c r="C7" i="3" s="1"/>
  <c r="J10" i="3"/>
  <c r="C10" i="3" s="1"/>
  <c r="J3" i="3"/>
  <c r="C3" i="3" s="1"/>
  <c r="J16" i="3"/>
  <c r="C16" i="3" s="1"/>
  <c r="J8" i="3"/>
  <c r="C8" i="3" s="1"/>
  <c r="J6" i="3"/>
  <c r="C6" i="3" s="1"/>
  <c r="J4" i="3"/>
  <c r="C4" i="3" s="1"/>
  <c r="J17" i="3"/>
  <c r="C17" i="3" s="1"/>
  <c r="J9" i="3"/>
  <c r="C9" i="3" s="1"/>
  <c r="J11" i="3"/>
  <c r="C11" i="3" s="1"/>
  <c r="J15" i="3"/>
  <c r="C15" i="3" s="1"/>
  <c r="J13" i="3"/>
  <c r="C13" i="3" s="1"/>
  <c r="J5" i="3"/>
  <c r="C5" i="3" s="1"/>
  <c r="G43" i="3" l="1"/>
  <c r="E43" i="3"/>
  <c r="I42" i="3"/>
  <c r="I43" i="3" s="1"/>
  <c r="H42" i="3"/>
  <c r="H43" i="3" s="1"/>
  <c r="J18" i="3"/>
  <c r="E18" i="3"/>
  <c r="D47" i="3" s="1"/>
  <c r="F18" i="3"/>
  <c r="E47" i="3" s="1"/>
  <c r="G18" i="3"/>
  <c r="F47" i="3" s="1"/>
  <c r="H18" i="3"/>
  <c r="G47" i="3" s="1"/>
  <c r="D18" i="3"/>
  <c r="C47" i="3" s="1"/>
  <c r="I5" i="3"/>
  <c r="I7" i="3"/>
  <c r="I10" i="3"/>
  <c r="I3" i="3"/>
  <c r="I16" i="3"/>
  <c r="I8" i="3"/>
  <c r="I6" i="3"/>
  <c r="I4" i="3"/>
  <c r="I17" i="3"/>
  <c r="I9" i="3"/>
  <c r="I11" i="3"/>
  <c r="I15" i="3"/>
  <c r="I13" i="3"/>
  <c r="D36" i="2"/>
  <c r="D35" i="2"/>
  <c r="E35" i="2"/>
  <c r="F35" i="2"/>
  <c r="G35" i="2"/>
  <c r="H35" i="2"/>
  <c r="I35" i="2"/>
  <c r="C35" i="2"/>
  <c r="I12" i="3"/>
  <c r="B13" i="3"/>
  <c r="A13" i="3"/>
  <c r="B15" i="3"/>
  <c r="A15" i="3"/>
  <c r="B11" i="3"/>
  <c r="A11" i="3"/>
  <c r="B9" i="3"/>
  <c r="A9" i="3"/>
  <c r="B17" i="3"/>
  <c r="A17" i="3"/>
  <c r="B4" i="3"/>
  <c r="A4" i="3"/>
  <c r="B6" i="3"/>
  <c r="A6" i="3"/>
  <c r="B8" i="3"/>
  <c r="A8" i="3"/>
  <c r="B16" i="3"/>
  <c r="A16" i="3"/>
  <c r="B3" i="3"/>
  <c r="A3" i="3"/>
  <c r="B10" i="3"/>
  <c r="A10" i="3"/>
  <c r="B7" i="3"/>
  <c r="A7" i="3"/>
  <c r="B5" i="3"/>
  <c r="A5" i="3"/>
  <c r="D2" i="3"/>
  <c r="C24" i="3" s="1"/>
  <c r="B2" i="3"/>
  <c r="B24" i="3" s="1"/>
  <c r="A2" i="3"/>
  <c r="A24" i="3" s="1"/>
  <c r="F3" i="2"/>
  <c r="D4" i="2"/>
  <c r="F4" i="2"/>
  <c r="H4" i="2"/>
  <c r="I4" i="2"/>
  <c r="D6" i="2"/>
  <c r="E6" i="2"/>
  <c r="F6" i="2"/>
  <c r="H6" i="2"/>
  <c r="F7" i="2"/>
  <c r="H8" i="2"/>
  <c r="D10" i="2"/>
  <c r="E10" i="2"/>
  <c r="F10" i="2"/>
  <c r="H10" i="2"/>
  <c r="F11" i="2"/>
  <c r="D12" i="2"/>
  <c r="F12" i="2"/>
  <c r="H12" i="2"/>
  <c r="I12" i="2"/>
  <c r="D14" i="2"/>
  <c r="E14" i="2"/>
  <c r="F14" i="2"/>
  <c r="H14" i="2"/>
  <c r="F15" i="2"/>
  <c r="G15" i="2"/>
  <c r="E2" i="2"/>
  <c r="G2" i="2"/>
  <c r="I2" i="2"/>
  <c r="D2" i="2"/>
  <c r="C15" i="2"/>
  <c r="H15" i="2" s="1"/>
  <c r="C14" i="2"/>
  <c r="G14" i="2" s="1"/>
  <c r="C13" i="2"/>
  <c r="D13" i="2" s="1"/>
  <c r="C12" i="2"/>
  <c r="E12" i="2" s="1"/>
  <c r="C11" i="2"/>
  <c r="G11" i="2" s="1"/>
  <c r="C10" i="2"/>
  <c r="G10" i="2" s="1"/>
  <c r="C9" i="2"/>
  <c r="D9" i="2" s="1"/>
  <c r="C8" i="2"/>
  <c r="I8" i="2" s="1"/>
  <c r="C7" i="2"/>
  <c r="G7" i="2" s="1"/>
  <c r="C6" i="2"/>
  <c r="G6" i="2" s="1"/>
  <c r="C5" i="2"/>
  <c r="D5" i="2" s="1"/>
  <c r="C4" i="2"/>
  <c r="E4" i="2" s="1"/>
  <c r="C3" i="2"/>
  <c r="G3" i="2" s="1"/>
  <c r="C2" i="2"/>
  <c r="C16" i="2" s="1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2" i="2"/>
  <c r="B1" i="2"/>
  <c r="C1" i="2"/>
  <c r="A1" i="2"/>
  <c r="H13" i="1"/>
  <c r="H14" i="1"/>
  <c r="H15" i="1"/>
  <c r="H3" i="1"/>
  <c r="H4" i="1"/>
  <c r="H5" i="1"/>
  <c r="H6" i="1"/>
  <c r="H7" i="1"/>
  <c r="H8" i="1"/>
  <c r="H9" i="1"/>
  <c r="H10" i="1"/>
  <c r="H11" i="1"/>
  <c r="H12" i="1"/>
  <c r="H2" i="1"/>
  <c r="G48" i="3" l="1"/>
  <c r="E3" i="4" s="1"/>
  <c r="F48" i="3"/>
  <c r="D3" i="4" s="1"/>
  <c r="E48" i="3"/>
  <c r="C3" i="4" s="1"/>
  <c r="D48" i="3"/>
  <c r="B3" i="4" s="1"/>
  <c r="I19" i="3"/>
  <c r="G4" i="4" s="1"/>
  <c r="I47" i="3"/>
  <c r="I48" i="3" s="1"/>
  <c r="G3" i="4" s="1"/>
  <c r="D19" i="3"/>
  <c r="B4" i="4" s="1"/>
  <c r="E19" i="3"/>
  <c r="C4" i="4" s="1"/>
  <c r="I18" i="3"/>
  <c r="F19" i="3"/>
  <c r="D4" i="4" s="1"/>
  <c r="G19" i="3"/>
  <c r="E4" i="4" s="1"/>
  <c r="H2" i="2"/>
  <c r="E15" i="2"/>
  <c r="I13" i="2"/>
  <c r="G12" i="2"/>
  <c r="E11" i="2"/>
  <c r="I9" i="2"/>
  <c r="G8" i="2"/>
  <c r="E7" i="2"/>
  <c r="I5" i="2"/>
  <c r="G4" i="2"/>
  <c r="G16" i="2" s="1"/>
  <c r="G17" i="2" s="1"/>
  <c r="E3" i="2"/>
  <c r="D15" i="2"/>
  <c r="H13" i="2"/>
  <c r="D11" i="2"/>
  <c r="H9" i="2"/>
  <c r="F8" i="2"/>
  <c r="D7" i="2"/>
  <c r="H5" i="2"/>
  <c r="D3" i="2"/>
  <c r="D16" i="2" s="1"/>
  <c r="D17" i="2" s="1"/>
  <c r="F2" i="2"/>
  <c r="I14" i="2"/>
  <c r="G13" i="2"/>
  <c r="I10" i="2"/>
  <c r="G9" i="2"/>
  <c r="E8" i="2"/>
  <c r="I6" i="2"/>
  <c r="G5" i="2"/>
  <c r="F13" i="2"/>
  <c r="F9" i="2"/>
  <c r="D8" i="2"/>
  <c r="F5" i="2"/>
  <c r="I15" i="2"/>
  <c r="E13" i="2"/>
  <c r="I11" i="2"/>
  <c r="E9" i="2"/>
  <c r="I7" i="2"/>
  <c r="E5" i="2"/>
  <c r="I3" i="2"/>
  <c r="I16" i="2" s="1"/>
  <c r="I17" i="2" s="1"/>
  <c r="H11" i="2"/>
  <c r="H7" i="2"/>
  <c r="H3" i="2"/>
  <c r="H19" i="3" l="1"/>
  <c r="F4" i="4" s="1"/>
  <c r="H47" i="3"/>
  <c r="H48" i="3" s="1"/>
  <c r="F3" i="4" s="1"/>
  <c r="F16" i="2"/>
  <c r="F17" i="2" s="1"/>
  <c r="E16" i="2"/>
  <c r="E17" i="2" s="1"/>
  <c r="H16" i="2"/>
  <c r="H17" i="2" s="1"/>
</calcChain>
</file>

<file path=xl/sharedStrings.xml><?xml version="1.0" encoding="utf-8"?>
<sst xmlns="http://schemas.openxmlformats.org/spreadsheetml/2006/main" count="137" uniqueCount="62">
  <si>
    <t>School Number</t>
  </si>
  <si>
    <t>School Name</t>
  </si>
  <si>
    <t>White</t>
  </si>
  <si>
    <t>Hispanic</t>
  </si>
  <si>
    <t>Total Enrollments</t>
  </si>
  <si>
    <t>PCT White</t>
  </si>
  <si>
    <t>PCT Hispanic</t>
  </si>
  <si>
    <t>PCT Multi</t>
  </si>
  <si>
    <t>PCT FARMS</t>
  </si>
  <si>
    <t>City Neighbors Charter School</t>
  </si>
  <si>
    <t>City Neighbors Hamilton</t>
  </si>
  <si>
    <t>City Neighbors High School</t>
  </si>
  <si>
    <t>The Green School of Baltimore</t>
  </si>
  <si>
    <t>AFYA Public Charter</t>
  </si>
  <si>
    <t>Tunbridge Public Charter School</t>
  </si>
  <si>
    <t>Baltimore Montesorri Public Charter Middle School</t>
  </si>
  <si>
    <t>KIPP Harmony Academy</t>
  </si>
  <si>
    <t>Monarch Academy Public Charter School</t>
  </si>
  <si>
    <t>Baltmore International Academy</t>
  </si>
  <si>
    <t>Empowerment Academy</t>
  </si>
  <si>
    <t>Southwest Baltimore Charter School</t>
  </si>
  <si>
    <t>Paterson Park Public Charter School</t>
  </si>
  <si>
    <t>Multi</t>
  </si>
  <si>
    <t>FARMS</t>
  </si>
  <si>
    <t>PCT</t>
  </si>
  <si>
    <t>African American</t>
  </si>
  <si>
    <t>PCT African American</t>
  </si>
  <si>
    <t>PCT Other/Unreported</t>
  </si>
  <si>
    <t>Other/Unreported</t>
  </si>
  <si>
    <t>Creative City Public Charter School</t>
  </si>
  <si>
    <t>Baltimore Montesorri Public Charter School</t>
  </si>
  <si>
    <t>Total</t>
  </si>
  <si>
    <t>Percent</t>
  </si>
  <si>
    <t>FARMS*</t>
  </si>
  <si>
    <t xml:space="preserve">* FARMS numbers estimated from district numbers when possible. </t>
  </si>
  <si>
    <t>Litgants</t>
  </si>
  <si>
    <t>All Others</t>
  </si>
  <si>
    <t>Baltimore Leadership School for Young Women</t>
  </si>
  <si>
    <t>City Springs Elementary</t>
  </si>
  <si>
    <t>ConneXions Community Leadership Academy</t>
  </si>
  <si>
    <t>Coppin Academy</t>
  </si>
  <si>
    <t>Furman Templeton Preparatory Academy</t>
  </si>
  <si>
    <t>Hampstead Hill Academy</t>
  </si>
  <si>
    <t>Independence School Local I</t>
  </si>
  <si>
    <t>Inner Harbor East Academy</t>
  </si>
  <si>
    <t>MD Academy of Technology and Health Sciences</t>
  </si>
  <si>
    <t>Midtown Academy</t>
  </si>
  <si>
    <t>Northwood Appold Community Academy</t>
  </si>
  <si>
    <t>Roots and Branches School</t>
  </si>
  <si>
    <t>Rosemont Elementary</t>
  </si>
  <si>
    <t>Crossroads School</t>
  </si>
  <si>
    <t>Green Street Academy</t>
  </si>
  <si>
    <t>Wolfe Street Academy</t>
  </si>
  <si>
    <t>Entire District</t>
  </si>
  <si>
    <t>Public Charter Schools</t>
  </si>
  <si>
    <t>Litigant Public Charter Schools</t>
  </si>
  <si>
    <t>Multiracial</t>
  </si>
  <si>
    <t>Farms %</t>
  </si>
  <si>
    <t>FARMS %</t>
  </si>
  <si>
    <t>These numbers were estimated using district fact sheets at http://www.baltimorecityschools.org/Page/24386. When possible, raw numbers from the MD Report Card were used instead.</t>
  </si>
  <si>
    <t>All data were from http://reportcard.msde.maryland.gov/ except FARMS data, which were estimated using district numbers for expediency.</t>
  </si>
  <si>
    <t>Govans Elementary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</si>
</sst>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Diversity of</a:t>
            </a:r>
            <a:r>
              <a:rPr lang="en-US" sz="3200" baseline="0"/>
              <a:t> Public Schools in Baltimore City, 2014-15</a:t>
            </a:r>
            <a:endParaRPr lang="en-US" sz="3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Data'!$A$2</c:f>
              <c:strCache>
                <c:ptCount val="1"/>
                <c:pt idx="0">
                  <c:v>Entire District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Data'!$B$1:$G$1</c:f>
              <c:strCache>
                <c:ptCount val="6"/>
                <c:pt idx="0">
                  <c:v>African American</c:v>
                </c:pt>
                <c:pt idx="1">
                  <c:v>White</c:v>
                </c:pt>
                <c:pt idx="2">
                  <c:v>Hispanic</c:v>
                </c:pt>
                <c:pt idx="3">
                  <c:v>Multiracial</c:v>
                </c:pt>
                <c:pt idx="4">
                  <c:v>Other/Unreported</c:v>
                </c:pt>
                <c:pt idx="5">
                  <c:v>FARMS*</c:v>
                </c:pt>
              </c:strCache>
            </c:strRef>
          </c:cat>
          <c:val>
            <c:numRef>
              <c:f>'Chart Data'!$B$2:$G$2</c:f>
              <c:numCache>
                <c:formatCode>0.0%</c:formatCode>
                <c:ptCount val="6"/>
                <c:pt idx="0">
                  <c:v>0.83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</c:v>
                </c:pt>
                <c:pt idx="4">
                  <c:v>2.0000000000000018E-2</c:v>
                </c:pt>
                <c:pt idx="5">
                  <c:v>0.83699999999999997</c:v>
                </c:pt>
              </c:numCache>
            </c:numRef>
          </c:val>
        </c:ser>
        <c:ser>
          <c:idx val="1"/>
          <c:order val="1"/>
          <c:tx>
            <c:strRef>
              <c:f>'Chart Data'!$A$3</c:f>
              <c:strCache>
                <c:ptCount val="1"/>
                <c:pt idx="0">
                  <c:v>Public Charter Schools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Data'!$B$1:$G$1</c:f>
              <c:strCache>
                <c:ptCount val="6"/>
                <c:pt idx="0">
                  <c:v>African American</c:v>
                </c:pt>
                <c:pt idx="1">
                  <c:v>White</c:v>
                </c:pt>
                <c:pt idx="2">
                  <c:v>Hispanic</c:v>
                </c:pt>
                <c:pt idx="3">
                  <c:v>Multiracial</c:v>
                </c:pt>
                <c:pt idx="4">
                  <c:v>Other/Unreported</c:v>
                </c:pt>
                <c:pt idx="5">
                  <c:v>FARMS*</c:v>
                </c:pt>
              </c:strCache>
            </c:strRef>
          </c:cat>
          <c:val>
            <c:numRef>
              <c:f>'Chart Data'!$B$3:$G$3</c:f>
              <c:numCache>
                <c:formatCode>0.0%</c:formatCode>
                <c:ptCount val="6"/>
                <c:pt idx="0">
                  <c:v>0.83076687351566691</c:v>
                </c:pt>
                <c:pt idx="1">
                  <c:v>9.6759365663065963E-2</c:v>
                </c:pt>
                <c:pt idx="2">
                  <c:v>4.4204397456523402E-2</c:v>
                </c:pt>
                <c:pt idx="3">
                  <c:v>8.8868459358001986E-3</c:v>
                </c:pt>
                <c:pt idx="4">
                  <c:v>1.8080134834903852E-2</c:v>
                </c:pt>
                <c:pt idx="5">
                  <c:v>0.76227687121734466</c:v>
                </c:pt>
              </c:numCache>
            </c:numRef>
          </c:val>
        </c:ser>
        <c:ser>
          <c:idx val="2"/>
          <c:order val="2"/>
          <c:tx>
            <c:strRef>
              <c:f>'Chart Data'!$A$4</c:f>
              <c:strCache>
                <c:ptCount val="1"/>
                <c:pt idx="0">
                  <c:v>Litigant Public Charter Schools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Data'!$B$1:$G$1</c:f>
              <c:strCache>
                <c:ptCount val="6"/>
                <c:pt idx="0">
                  <c:v>African American</c:v>
                </c:pt>
                <c:pt idx="1">
                  <c:v>White</c:v>
                </c:pt>
                <c:pt idx="2">
                  <c:v>Hispanic</c:v>
                </c:pt>
                <c:pt idx="3">
                  <c:v>Multiracial</c:v>
                </c:pt>
                <c:pt idx="4">
                  <c:v>Other/Unreported</c:v>
                </c:pt>
                <c:pt idx="5">
                  <c:v>FARMS*</c:v>
                </c:pt>
              </c:strCache>
            </c:strRef>
          </c:cat>
          <c:val>
            <c:numRef>
              <c:f>'Chart Data'!$B$4:$G$4</c:f>
              <c:numCache>
                <c:formatCode>0.0%</c:formatCode>
                <c:ptCount val="6"/>
                <c:pt idx="0">
                  <c:v>0.8247576435495898</c:v>
                </c:pt>
                <c:pt idx="1">
                  <c:v>0.10723340790454884</c:v>
                </c:pt>
                <c:pt idx="2">
                  <c:v>3.4302759134973902E-2</c:v>
                </c:pt>
                <c:pt idx="3">
                  <c:v>1.3422818791946308E-2</c:v>
                </c:pt>
                <c:pt idx="4">
                  <c:v>2.0283370618941088E-2</c:v>
                </c:pt>
                <c:pt idx="5">
                  <c:v>0.73124533929903057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871056"/>
        <c:axId val="379874864"/>
      </c:barChart>
      <c:catAx>
        <c:axId val="37987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874864"/>
        <c:crosses val="autoZero"/>
        <c:auto val="1"/>
        <c:lblAlgn val="ctr"/>
        <c:lblOffset val="100"/>
        <c:noMultiLvlLbl val="0"/>
      </c:catAx>
      <c:valAx>
        <c:axId val="37987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87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softEdge rad="31750"/>
    </a:effectLst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1" workbookViewId="0" zoomToFit="1"/>
  </sheetViews>
  <pageMargins left="0.7" right="0.7" top="0.75" bottom="0.75" header="0.3" footer="0.3"/>
  <pageSetup paperSize="256" orientation="landscape" horizontalDpi="0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9" sqref="G9"/>
    </sheetView>
  </sheetViews>
  <sheetFormatPr defaultRowHeight="15" x14ac:dyDescent="0.25"/>
  <cols>
    <col min="1" max="1" width="14.5703125" customWidth="1"/>
    <col min="2" max="2" width="47.140625" bestFit="1" customWidth="1"/>
    <col min="3" max="3" width="14.140625" customWidth="1"/>
    <col min="4" max="4" width="20.140625" bestFit="1" customWidth="1"/>
    <col min="5" max="5" width="10.85546875" customWidth="1"/>
    <col min="6" max="7" width="12.140625" customWidth="1"/>
    <col min="8" max="8" width="21.42578125" bestFit="1" customWidth="1"/>
    <col min="9" max="9" width="10.85546875" bestFit="1" customWidth="1"/>
  </cols>
  <sheetData>
    <row r="1" spans="1:9" x14ac:dyDescent="0.25">
      <c r="A1" t="s">
        <v>0</v>
      </c>
      <c r="B1" t="s">
        <v>1</v>
      </c>
      <c r="C1" t="s">
        <v>4</v>
      </c>
      <c r="D1" t="s">
        <v>26</v>
      </c>
      <c r="E1" t="s">
        <v>5</v>
      </c>
      <c r="F1" t="s">
        <v>6</v>
      </c>
      <c r="G1" t="s">
        <v>7</v>
      </c>
      <c r="H1" t="s">
        <v>27</v>
      </c>
      <c r="I1" t="s">
        <v>8</v>
      </c>
    </row>
    <row r="2" spans="1:9" x14ac:dyDescent="0.25">
      <c r="A2">
        <v>326</v>
      </c>
      <c r="B2" t="s">
        <v>9</v>
      </c>
      <c r="C2">
        <v>216</v>
      </c>
      <c r="D2">
        <v>53</v>
      </c>
      <c r="E2">
        <v>43</v>
      </c>
      <c r="F2">
        <v>0</v>
      </c>
      <c r="G2">
        <v>3</v>
      </c>
      <c r="H2">
        <f>100-(SUM(D2:G2))</f>
        <v>1</v>
      </c>
      <c r="I2">
        <v>37.5</v>
      </c>
    </row>
    <row r="3" spans="1:9" x14ac:dyDescent="0.25">
      <c r="A3">
        <v>346</v>
      </c>
      <c r="B3" t="s">
        <v>10</v>
      </c>
      <c r="C3">
        <v>216</v>
      </c>
      <c r="D3">
        <v>52</v>
      </c>
      <c r="E3">
        <v>36</v>
      </c>
      <c r="F3">
        <v>4</v>
      </c>
      <c r="G3">
        <v>8</v>
      </c>
      <c r="H3">
        <f t="shared" ref="H3:H15" si="0">100-(SUM(D3:G3))</f>
        <v>0</v>
      </c>
      <c r="I3">
        <v>48.1</v>
      </c>
    </row>
    <row r="4" spans="1:9" x14ac:dyDescent="0.25">
      <c r="A4">
        <v>376</v>
      </c>
      <c r="B4" t="s">
        <v>11</v>
      </c>
      <c r="C4">
        <v>385</v>
      </c>
      <c r="D4">
        <v>86</v>
      </c>
      <c r="E4">
        <v>12</v>
      </c>
      <c r="F4">
        <v>0</v>
      </c>
      <c r="G4">
        <v>0</v>
      </c>
      <c r="H4">
        <f t="shared" si="0"/>
        <v>2</v>
      </c>
      <c r="I4">
        <v>66.8</v>
      </c>
    </row>
    <row r="5" spans="1:9" x14ac:dyDescent="0.25">
      <c r="A5">
        <v>332</v>
      </c>
      <c r="B5" t="s">
        <v>12</v>
      </c>
      <c r="C5">
        <v>150</v>
      </c>
      <c r="D5">
        <v>41</v>
      </c>
      <c r="E5">
        <v>45</v>
      </c>
      <c r="F5">
        <v>6</v>
      </c>
      <c r="G5">
        <v>7</v>
      </c>
      <c r="H5">
        <f t="shared" si="0"/>
        <v>1</v>
      </c>
      <c r="I5">
        <v>27.3</v>
      </c>
    </row>
    <row r="6" spans="1:9" x14ac:dyDescent="0.25">
      <c r="A6">
        <v>348</v>
      </c>
      <c r="B6" t="s">
        <v>13</v>
      </c>
      <c r="C6">
        <v>348</v>
      </c>
      <c r="D6">
        <v>98</v>
      </c>
      <c r="E6">
        <v>2</v>
      </c>
      <c r="F6">
        <v>0</v>
      </c>
      <c r="G6">
        <v>0</v>
      </c>
      <c r="H6">
        <f t="shared" si="0"/>
        <v>0</v>
      </c>
      <c r="I6">
        <v>85.3</v>
      </c>
    </row>
    <row r="7" spans="1:9" x14ac:dyDescent="0.25">
      <c r="A7">
        <v>373</v>
      </c>
      <c r="B7" t="s">
        <v>14</v>
      </c>
      <c r="C7">
        <v>412</v>
      </c>
      <c r="D7">
        <v>84</v>
      </c>
      <c r="E7">
        <v>13</v>
      </c>
      <c r="F7">
        <v>1</v>
      </c>
      <c r="G7">
        <v>1</v>
      </c>
      <c r="H7">
        <f t="shared" si="0"/>
        <v>1</v>
      </c>
      <c r="I7">
        <v>63.6</v>
      </c>
    </row>
    <row r="8" spans="1:9" x14ac:dyDescent="0.25">
      <c r="A8">
        <v>383</v>
      </c>
      <c r="B8" t="s">
        <v>15</v>
      </c>
      <c r="C8">
        <v>88</v>
      </c>
      <c r="D8">
        <v>49</v>
      </c>
      <c r="E8">
        <v>42</v>
      </c>
      <c r="F8">
        <v>2</v>
      </c>
      <c r="G8">
        <v>5</v>
      </c>
      <c r="H8">
        <f t="shared" si="0"/>
        <v>2</v>
      </c>
      <c r="I8">
        <v>38.6</v>
      </c>
    </row>
    <row r="9" spans="1:9" x14ac:dyDescent="0.25">
      <c r="A9">
        <v>336</v>
      </c>
      <c r="B9" t="s">
        <v>30</v>
      </c>
      <c r="C9">
        <v>251</v>
      </c>
      <c r="D9">
        <v>35</v>
      </c>
      <c r="E9">
        <v>47</v>
      </c>
      <c r="F9">
        <v>4</v>
      </c>
      <c r="G9">
        <v>10</v>
      </c>
      <c r="H9">
        <f t="shared" si="0"/>
        <v>4</v>
      </c>
      <c r="I9">
        <v>36.299999999999997</v>
      </c>
    </row>
    <row r="10" spans="1:9" x14ac:dyDescent="0.25">
      <c r="A10">
        <v>347</v>
      </c>
      <c r="B10" t="s">
        <v>16</v>
      </c>
      <c r="C10">
        <v>1451</v>
      </c>
      <c r="D10">
        <v>98</v>
      </c>
      <c r="E10">
        <v>0</v>
      </c>
      <c r="F10">
        <v>0</v>
      </c>
      <c r="G10">
        <v>0</v>
      </c>
      <c r="H10">
        <f t="shared" si="0"/>
        <v>2</v>
      </c>
      <c r="I10">
        <v>83.5</v>
      </c>
    </row>
    <row r="11" spans="1:9" x14ac:dyDescent="0.25">
      <c r="A11">
        <v>381</v>
      </c>
      <c r="B11" t="s">
        <v>17</v>
      </c>
      <c r="C11">
        <v>992</v>
      </c>
      <c r="D11">
        <v>96</v>
      </c>
      <c r="E11">
        <v>2</v>
      </c>
      <c r="F11">
        <v>1</v>
      </c>
      <c r="G11">
        <v>0</v>
      </c>
      <c r="H11">
        <f t="shared" si="0"/>
        <v>1</v>
      </c>
      <c r="I11">
        <v>86.6</v>
      </c>
    </row>
    <row r="12" spans="1:9" x14ac:dyDescent="0.25">
      <c r="A12">
        <v>335</v>
      </c>
      <c r="B12" t="s">
        <v>18</v>
      </c>
      <c r="C12">
        <v>646</v>
      </c>
      <c r="D12">
        <v>86</v>
      </c>
      <c r="E12">
        <v>7</v>
      </c>
      <c r="F12">
        <v>4</v>
      </c>
      <c r="G12">
        <v>2</v>
      </c>
      <c r="H12">
        <f t="shared" si="0"/>
        <v>1</v>
      </c>
      <c r="I12">
        <v>65.900000000000006</v>
      </c>
    </row>
    <row r="13" spans="1:9" x14ac:dyDescent="0.25">
      <c r="A13">
        <v>262</v>
      </c>
      <c r="B13" t="s">
        <v>19</v>
      </c>
      <c r="C13">
        <v>274</v>
      </c>
      <c r="D13">
        <v>99</v>
      </c>
      <c r="E13">
        <v>0</v>
      </c>
      <c r="F13">
        <v>1</v>
      </c>
      <c r="G13">
        <v>0</v>
      </c>
      <c r="H13">
        <f t="shared" si="0"/>
        <v>0</v>
      </c>
      <c r="I13">
        <v>70.400000000000006</v>
      </c>
    </row>
    <row r="14" spans="1:9" x14ac:dyDescent="0.25">
      <c r="A14">
        <v>328</v>
      </c>
      <c r="B14" t="s">
        <v>20</v>
      </c>
      <c r="C14">
        <v>416</v>
      </c>
      <c r="D14">
        <v>86</v>
      </c>
      <c r="E14">
        <v>11</v>
      </c>
      <c r="F14">
        <v>1</v>
      </c>
      <c r="G14">
        <v>0</v>
      </c>
      <c r="H14">
        <f t="shared" si="0"/>
        <v>2</v>
      </c>
      <c r="I14">
        <v>84.4</v>
      </c>
    </row>
    <row r="15" spans="1:9" x14ac:dyDescent="0.25">
      <c r="A15">
        <v>327</v>
      </c>
      <c r="B15" t="s">
        <v>21</v>
      </c>
      <c r="C15">
        <v>682</v>
      </c>
      <c r="D15">
        <v>56</v>
      </c>
      <c r="E15">
        <v>13</v>
      </c>
      <c r="F15">
        <v>27</v>
      </c>
      <c r="G15">
        <v>3</v>
      </c>
      <c r="H15">
        <f t="shared" si="0"/>
        <v>1</v>
      </c>
      <c r="I15">
        <v>81.7</v>
      </c>
    </row>
    <row r="19" spans="1:3" x14ac:dyDescent="0.25">
      <c r="C19" t="s">
        <v>8</v>
      </c>
    </row>
    <row r="20" spans="1:3" x14ac:dyDescent="0.25">
      <c r="A20">
        <v>348</v>
      </c>
      <c r="B20" t="s">
        <v>37</v>
      </c>
      <c r="C20">
        <v>76.599999999999994</v>
      </c>
    </row>
    <row r="21" spans="1:3" x14ac:dyDescent="0.25">
      <c r="A21">
        <v>8</v>
      </c>
      <c r="B21" t="s">
        <v>38</v>
      </c>
      <c r="C21">
        <v>98.5</v>
      </c>
    </row>
    <row r="22" spans="1:3" x14ac:dyDescent="0.25">
      <c r="A22">
        <v>325</v>
      </c>
      <c r="B22" t="s">
        <v>39</v>
      </c>
      <c r="C22">
        <v>84.1</v>
      </c>
    </row>
    <row r="23" spans="1:3" x14ac:dyDescent="0.25">
      <c r="A23">
        <v>432</v>
      </c>
      <c r="B23" t="s">
        <v>40</v>
      </c>
      <c r="C23">
        <v>75.7</v>
      </c>
    </row>
    <row r="24" spans="1:3" x14ac:dyDescent="0.25">
      <c r="A24">
        <v>125</v>
      </c>
      <c r="B24" t="s">
        <v>41</v>
      </c>
      <c r="C24">
        <v>97.2</v>
      </c>
    </row>
    <row r="25" spans="1:3" x14ac:dyDescent="0.25">
      <c r="A25">
        <v>47</v>
      </c>
      <c r="B25" t="s">
        <v>42</v>
      </c>
      <c r="C25">
        <v>74.2</v>
      </c>
    </row>
    <row r="26" spans="1:3" x14ac:dyDescent="0.25">
      <c r="A26">
        <v>333</v>
      </c>
      <c r="B26" t="s">
        <v>43</v>
      </c>
      <c r="C26">
        <v>67.7</v>
      </c>
    </row>
    <row r="27" spans="1:3" x14ac:dyDescent="0.25">
      <c r="A27">
        <v>329</v>
      </c>
      <c r="B27" t="s">
        <v>44</v>
      </c>
      <c r="C27">
        <v>90.4</v>
      </c>
    </row>
    <row r="28" spans="1:3" x14ac:dyDescent="0.25">
      <c r="A28">
        <v>331</v>
      </c>
      <c r="B28" t="s">
        <v>45</v>
      </c>
      <c r="C28">
        <v>83.9</v>
      </c>
    </row>
    <row r="29" spans="1:3" x14ac:dyDescent="0.25">
      <c r="A29">
        <v>321</v>
      </c>
      <c r="B29" t="s">
        <v>46</v>
      </c>
      <c r="C29">
        <v>65.8</v>
      </c>
    </row>
    <row r="30" spans="1:3" x14ac:dyDescent="0.25">
      <c r="A30">
        <v>330</v>
      </c>
      <c r="B30" t="s">
        <v>47</v>
      </c>
      <c r="C30">
        <v>78.8</v>
      </c>
    </row>
    <row r="31" spans="1:3" x14ac:dyDescent="0.25">
      <c r="A31">
        <v>379</v>
      </c>
      <c r="B31" t="s">
        <v>48</v>
      </c>
      <c r="C31">
        <v>78.099999999999994</v>
      </c>
    </row>
    <row r="32" spans="1:3" x14ac:dyDescent="0.25">
      <c r="A32">
        <v>63</v>
      </c>
      <c r="B32" t="s">
        <v>49</v>
      </c>
      <c r="C32">
        <v>93</v>
      </c>
    </row>
    <row r="33" spans="1:3" x14ac:dyDescent="0.25">
      <c r="A33">
        <v>323</v>
      </c>
      <c r="B33" t="s">
        <v>50</v>
      </c>
      <c r="C33">
        <v>82.2</v>
      </c>
    </row>
    <row r="34" spans="1:3" x14ac:dyDescent="0.25">
      <c r="A34">
        <v>377</v>
      </c>
      <c r="B34" t="s">
        <v>51</v>
      </c>
      <c r="C34">
        <v>86.5</v>
      </c>
    </row>
    <row r="35" spans="1:3" x14ac:dyDescent="0.25">
      <c r="A35">
        <v>23</v>
      </c>
      <c r="B35" t="s">
        <v>52</v>
      </c>
      <c r="C35">
        <v>96.4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D36" sqref="D36"/>
    </sheetView>
  </sheetViews>
  <sheetFormatPr defaultRowHeight="15" x14ac:dyDescent="0.25"/>
  <cols>
    <col min="2" max="2" width="37.140625" customWidth="1"/>
    <col min="4" max="4" width="16.28515625" bestFit="1" customWidth="1"/>
    <col min="8" max="8" width="17.5703125" bestFit="1" customWidth="1"/>
  </cols>
  <sheetData>
    <row r="1" spans="1:9" x14ac:dyDescent="0.25">
      <c r="A1" t="str">
        <f>'Data from Fact Sheets'!A1</f>
        <v>School Number</v>
      </c>
      <c r="B1" t="str">
        <f>'Data from Fact Sheets'!B1</f>
        <v>School Name</v>
      </c>
      <c r="C1" t="str">
        <f>'Data from Fact Sheets'!C1</f>
        <v>Total Enrollments</v>
      </c>
      <c r="D1" t="s">
        <v>25</v>
      </c>
      <c r="E1" t="s">
        <v>2</v>
      </c>
      <c r="F1" t="s">
        <v>3</v>
      </c>
      <c r="G1" t="s">
        <v>22</v>
      </c>
      <c r="H1" t="s">
        <v>28</v>
      </c>
      <c r="I1" t="s">
        <v>23</v>
      </c>
    </row>
    <row r="2" spans="1:9" x14ac:dyDescent="0.25">
      <c r="A2">
        <f>'Data from Fact Sheets'!A2</f>
        <v>326</v>
      </c>
      <c r="B2" t="str">
        <f>'Data from Fact Sheets'!B2</f>
        <v>City Neighbors Charter School</v>
      </c>
      <c r="C2">
        <f>'Data from Fact Sheets'!C2</f>
        <v>216</v>
      </c>
      <c r="D2">
        <f>ROUND($C2*'Data from Fact Sheets'!D2/100,0)</f>
        <v>114</v>
      </c>
      <c r="E2">
        <f>ROUND($C2*'Data from Fact Sheets'!E2/100,0)</f>
        <v>93</v>
      </c>
      <c r="F2">
        <f>ROUND($C2*'Data from Fact Sheets'!F2/100,0)</f>
        <v>0</v>
      </c>
      <c r="G2">
        <f>ROUND($C2*'Data from Fact Sheets'!G2/100,0)</f>
        <v>6</v>
      </c>
      <c r="H2">
        <f>ROUND($C2*'Data from Fact Sheets'!H2/100,0)</f>
        <v>2</v>
      </c>
      <c r="I2">
        <f>ROUND($C2*'Data from Fact Sheets'!I2/100,0)</f>
        <v>81</v>
      </c>
    </row>
    <row r="3" spans="1:9" x14ac:dyDescent="0.25">
      <c r="A3">
        <f>'Data from Fact Sheets'!A3</f>
        <v>346</v>
      </c>
      <c r="B3" t="str">
        <f>'Data from Fact Sheets'!B3</f>
        <v>City Neighbors Hamilton</v>
      </c>
      <c r="C3">
        <f>'Data from Fact Sheets'!C3</f>
        <v>216</v>
      </c>
      <c r="D3">
        <f>ROUND($C3*'Data from Fact Sheets'!D3/100,0)</f>
        <v>112</v>
      </c>
      <c r="E3">
        <f>ROUND($C3*'Data from Fact Sheets'!E3/100,0)</f>
        <v>78</v>
      </c>
      <c r="F3">
        <f>ROUND($C3*'Data from Fact Sheets'!F3/100,0)</f>
        <v>9</v>
      </c>
      <c r="G3">
        <f>ROUND($C3*'Data from Fact Sheets'!G3/100,0)</f>
        <v>17</v>
      </c>
      <c r="H3">
        <f>ROUND($C3*'Data from Fact Sheets'!H3/100,0)</f>
        <v>0</v>
      </c>
      <c r="I3">
        <f>ROUND($C3*'Data from Fact Sheets'!I3/100,0)</f>
        <v>104</v>
      </c>
    </row>
    <row r="4" spans="1:9" x14ac:dyDescent="0.25">
      <c r="A4">
        <f>'Data from Fact Sheets'!A4</f>
        <v>376</v>
      </c>
      <c r="B4" t="str">
        <f>'Data from Fact Sheets'!B4</f>
        <v>City Neighbors High School</v>
      </c>
      <c r="C4">
        <f>'Data from Fact Sheets'!C4</f>
        <v>385</v>
      </c>
      <c r="D4">
        <f>ROUND($C4*'Data from Fact Sheets'!D4/100,0)</f>
        <v>331</v>
      </c>
      <c r="E4">
        <f>ROUND($C4*'Data from Fact Sheets'!E4/100,0)</f>
        <v>46</v>
      </c>
      <c r="F4">
        <f>ROUND($C4*'Data from Fact Sheets'!F4/100,0)</f>
        <v>0</v>
      </c>
      <c r="G4">
        <f>ROUND($C4*'Data from Fact Sheets'!G4/100,0)</f>
        <v>0</v>
      </c>
      <c r="H4">
        <f>ROUND($C4*'Data from Fact Sheets'!H4/100,0)</f>
        <v>8</v>
      </c>
      <c r="I4">
        <f>ROUND($C4*'Data from Fact Sheets'!I4/100,0)</f>
        <v>257</v>
      </c>
    </row>
    <row r="5" spans="1:9" x14ac:dyDescent="0.25">
      <c r="A5">
        <f>'Data from Fact Sheets'!A5</f>
        <v>332</v>
      </c>
      <c r="B5" t="str">
        <f>'Data from Fact Sheets'!B5</f>
        <v>The Green School of Baltimore</v>
      </c>
      <c r="C5">
        <f>'Data from Fact Sheets'!C5</f>
        <v>150</v>
      </c>
      <c r="D5">
        <f>ROUND($C5*'Data from Fact Sheets'!D5/100,0)</f>
        <v>62</v>
      </c>
      <c r="E5">
        <f>ROUND($C5*'Data from Fact Sheets'!E5/100,0)</f>
        <v>68</v>
      </c>
      <c r="F5">
        <f>ROUND($C5*'Data from Fact Sheets'!F5/100,0)</f>
        <v>9</v>
      </c>
      <c r="G5">
        <f>ROUND($C5*'Data from Fact Sheets'!G5/100,0)</f>
        <v>11</v>
      </c>
      <c r="H5">
        <f>ROUND($C5*'Data from Fact Sheets'!H5/100,0)</f>
        <v>2</v>
      </c>
      <c r="I5">
        <f>ROUND($C5*'Data from Fact Sheets'!I5/100,0)</f>
        <v>41</v>
      </c>
    </row>
    <row r="6" spans="1:9" x14ac:dyDescent="0.25">
      <c r="A6">
        <f>'Data from Fact Sheets'!A6</f>
        <v>348</v>
      </c>
      <c r="B6" t="str">
        <f>'Data from Fact Sheets'!B6</f>
        <v>AFYA Public Charter</v>
      </c>
      <c r="C6">
        <f>'Data from Fact Sheets'!C6</f>
        <v>348</v>
      </c>
      <c r="D6">
        <f>ROUND($C6*'Data from Fact Sheets'!D6/100,0)</f>
        <v>341</v>
      </c>
      <c r="E6">
        <f>ROUND($C6*'Data from Fact Sheets'!E6/100,0)</f>
        <v>7</v>
      </c>
      <c r="F6">
        <f>ROUND($C6*'Data from Fact Sheets'!F6/100,0)</f>
        <v>0</v>
      </c>
      <c r="G6">
        <f>ROUND($C6*'Data from Fact Sheets'!G6/100,0)</f>
        <v>0</v>
      </c>
      <c r="H6">
        <f>ROUND($C6*'Data from Fact Sheets'!H6/100,0)</f>
        <v>0</v>
      </c>
      <c r="I6">
        <f>ROUND($C6*'Data from Fact Sheets'!I6/100,0)</f>
        <v>297</v>
      </c>
    </row>
    <row r="7" spans="1:9" x14ac:dyDescent="0.25">
      <c r="A7">
        <f>'Data from Fact Sheets'!A7</f>
        <v>373</v>
      </c>
      <c r="B7" t="str">
        <f>'Data from Fact Sheets'!B7</f>
        <v>Tunbridge Public Charter School</v>
      </c>
      <c r="C7">
        <f>'Data from Fact Sheets'!C7</f>
        <v>412</v>
      </c>
      <c r="D7">
        <f>ROUND($C7*'Data from Fact Sheets'!D7/100,0)</f>
        <v>346</v>
      </c>
      <c r="E7">
        <f>ROUND($C7*'Data from Fact Sheets'!E7/100,0)</f>
        <v>54</v>
      </c>
      <c r="F7">
        <f>ROUND($C7*'Data from Fact Sheets'!F7/100,0)</f>
        <v>4</v>
      </c>
      <c r="G7">
        <f>ROUND($C7*'Data from Fact Sheets'!G7/100,0)</f>
        <v>4</v>
      </c>
      <c r="H7">
        <f>ROUND($C7*'Data from Fact Sheets'!H7/100,0)</f>
        <v>4</v>
      </c>
      <c r="I7">
        <f>ROUND($C7*'Data from Fact Sheets'!I7/100,0)</f>
        <v>262</v>
      </c>
    </row>
    <row r="8" spans="1:9" x14ac:dyDescent="0.25">
      <c r="A8">
        <f>'Data from Fact Sheets'!A8</f>
        <v>383</v>
      </c>
      <c r="B8" t="str">
        <f>'Data from Fact Sheets'!B8</f>
        <v>Baltimore Montesorri Public Charter Middle School</v>
      </c>
      <c r="C8">
        <f>'Data from Fact Sheets'!C8</f>
        <v>88</v>
      </c>
      <c r="D8">
        <f>ROUND($C8*'Data from Fact Sheets'!D8/100,0)</f>
        <v>43</v>
      </c>
      <c r="E8">
        <f>ROUND($C8*'Data from Fact Sheets'!E8/100,0)</f>
        <v>37</v>
      </c>
      <c r="F8">
        <f>ROUND($C8*'Data from Fact Sheets'!F8/100,0)</f>
        <v>2</v>
      </c>
      <c r="G8">
        <f>ROUND($C8*'Data from Fact Sheets'!G8/100,0)</f>
        <v>4</v>
      </c>
      <c r="H8">
        <f>ROUND($C8*'Data from Fact Sheets'!H8/100,0)</f>
        <v>2</v>
      </c>
      <c r="I8">
        <f>ROUND($C8*'Data from Fact Sheets'!I8/100,0)</f>
        <v>34</v>
      </c>
    </row>
    <row r="9" spans="1:9" x14ac:dyDescent="0.25">
      <c r="A9">
        <f>'Data from Fact Sheets'!A9</f>
        <v>336</v>
      </c>
      <c r="B9" t="str">
        <f>'Data from Fact Sheets'!B9</f>
        <v>Baltimore Montesorri Public Charter School</v>
      </c>
      <c r="C9">
        <f>'Data from Fact Sheets'!C9</f>
        <v>251</v>
      </c>
      <c r="D9">
        <f>ROUND($C9*'Data from Fact Sheets'!D9/100,0)</f>
        <v>88</v>
      </c>
      <c r="E9">
        <f>ROUND($C9*'Data from Fact Sheets'!E9/100,0)</f>
        <v>118</v>
      </c>
      <c r="F9">
        <f>ROUND($C9*'Data from Fact Sheets'!F9/100,0)</f>
        <v>10</v>
      </c>
      <c r="G9">
        <f>ROUND($C9*'Data from Fact Sheets'!G9/100,0)</f>
        <v>25</v>
      </c>
      <c r="H9">
        <f>ROUND($C9*'Data from Fact Sheets'!H9/100,0)</f>
        <v>10</v>
      </c>
      <c r="I9">
        <f>ROUND($C9*'Data from Fact Sheets'!I9/100,0)</f>
        <v>91</v>
      </c>
    </row>
    <row r="10" spans="1:9" x14ac:dyDescent="0.25">
      <c r="A10">
        <f>'Data from Fact Sheets'!A10</f>
        <v>347</v>
      </c>
      <c r="B10" t="str">
        <f>'Data from Fact Sheets'!B10</f>
        <v>KIPP Harmony Academy</v>
      </c>
      <c r="C10">
        <f>'Data from Fact Sheets'!C10</f>
        <v>1451</v>
      </c>
      <c r="D10">
        <f>ROUND($C10*'Data from Fact Sheets'!D10/100,0)</f>
        <v>1422</v>
      </c>
      <c r="E10">
        <f>ROUND($C10*'Data from Fact Sheets'!E10/100,0)</f>
        <v>0</v>
      </c>
      <c r="F10">
        <f>ROUND($C10*'Data from Fact Sheets'!F10/100,0)</f>
        <v>0</v>
      </c>
      <c r="G10">
        <f>ROUND($C10*'Data from Fact Sheets'!G10/100,0)</f>
        <v>0</v>
      </c>
      <c r="H10">
        <f>ROUND($C10*'Data from Fact Sheets'!H10/100,0)</f>
        <v>29</v>
      </c>
      <c r="I10">
        <f>ROUND($C10*'Data from Fact Sheets'!I10/100,0)</f>
        <v>1212</v>
      </c>
    </row>
    <row r="11" spans="1:9" x14ac:dyDescent="0.25">
      <c r="A11">
        <f>'Data from Fact Sheets'!A11</f>
        <v>381</v>
      </c>
      <c r="B11" t="str">
        <f>'Data from Fact Sheets'!B11</f>
        <v>Monarch Academy Public Charter School</v>
      </c>
      <c r="C11">
        <f>'Data from Fact Sheets'!C11</f>
        <v>992</v>
      </c>
      <c r="D11">
        <f>ROUND($C11*'Data from Fact Sheets'!D11/100,0)</f>
        <v>952</v>
      </c>
      <c r="E11">
        <f>ROUND($C11*'Data from Fact Sheets'!E11/100,0)</f>
        <v>20</v>
      </c>
      <c r="F11">
        <f>ROUND($C11*'Data from Fact Sheets'!F11/100,0)</f>
        <v>10</v>
      </c>
      <c r="G11">
        <f>ROUND($C11*'Data from Fact Sheets'!G11/100,0)</f>
        <v>0</v>
      </c>
      <c r="H11">
        <f>ROUND($C11*'Data from Fact Sheets'!H11/100,0)</f>
        <v>10</v>
      </c>
      <c r="I11">
        <f>ROUND($C11*'Data from Fact Sheets'!I11/100,0)</f>
        <v>859</v>
      </c>
    </row>
    <row r="12" spans="1:9" x14ac:dyDescent="0.25">
      <c r="A12">
        <f>'Data from Fact Sheets'!A12</f>
        <v>335</v>
      </c>
      <c r="B12" t="str">
        <f>'Data from Fact Sheets'!B12</f>
        <v>Baltmore International Academy</v>
      </c>
      <c r="C12">
        <f>'Data from Fact Sheets'!C12</f>
        <v>646</v>
      </c>
      <c r="D12">
        <f>ROUND($C12*'Data from Fact Sheets'!D12/100,0)</f>
        <v>556</v>
      </c>
      <c r="E12">
        <f>ROUND($C12*'Data from Fact Sheets'!E12/100,0)</f>
        <v>45</v>
      </c>
      <c r="F12">
        <f>ROUND($C12*'Data from Fact Sheets'!F12/100,0)</f>
        <v>26</v>
      </c>
      <c r="G12">
        <f>ROUND($C12*'Data from Fact Sheets'!G12/100,0)</f>
        <v>13</v>
      </c>
      <c r="H12">
        <f>ROUND($C12*'Data from Fact Sheets'!H12/100,0)</f>
        <v>6</v>
      </c>
      <c r="I12">
        <f>ROUND($C12*'Data from Fact Sheets'!I12/100,0)</f>
        <v>426</v>
      </c>
    </row>
    <row r="13" spans="1:9" x14ac:dyDescent="0.25">
      <c r="A13">
        <f>'Data from Fact Sheets'!A13</f>
        <v>262</v>
      </c>
      <c r="B13" t="str">
        <f>'Data from Fact Sheets'!B13</f>
        <v>Empowerment Academy</v>
      </c>
      <c r="C13">
        <f>'Data from Fact Sheets'!C13</f>
        <v>274</v>
      </c>
      <c r="D13">
        <f>ROUND($C13*'Data from Fact Sheets'!D13/100,0)</f>
        <v>271</v>
      </c>
      <c r="E13">
        <f>ROUND($C13*'Data from Fact Sheets'!E13/100,0)</f>
        <v>0</v>
      </c>
      <c r="F13">
        <f>ROUND($C13*'Data from Fact Sheets'!F13/100,0)</f>
        <v>3</v>
      </c>
      <c r="G13">
        <f>ROUND($C13*'Data from Fact Sheets'!G13/100,0)</f>
        <v>0</v>
      </c>
      <c r="H13">
        <f>ROUND($C13*'Data from Fact Sheets'!H13/100,0)</f>
        <v>0</v>
      </c>
      <c r="I13">
        <f>ROUND($C13*'Data from Fact Sheets'!I13/100,0)</f>
        <v>193</v>
      </c>
    </row>
    <row r="14" spans="1:9" x14ac:dyDescent="0.25">
      <c r="A14">
        <f>'Data from Fact Sheets'!A14</f>
        <v>328</v>
      </c>
      <c r="B14" t="str">
        <f>'Data from Fact Sheets'!B14</f>
        <v>Southwest Baltimore Charter School</v>
      </c>
      <c r="C14">
        <f>'Data from Fact Sheets'!C14</f>
        <v>416</v>
      </c>
      <c r="D14">
        <f>ROUND($C14*'Data from Fact Sheets'!D14/100,0)</f>
        <v>358</v>
      </c>
      <c r="E14">
        <f>ROUND($C14*'Data from Fact Sheets'!E14/100,0)</f>
        <v>46</v>
      </c>
      <c r="F14">
        <f>ROUND($C14*'Data from Fact Sheets'!F14/100,0)</f>
        <v>4</v>
      </c>
      <c r="G14">
        <f>ROUND($C14*'Data from Fact Sheets'!G14/100,0)</f>
        <v>0</v>
      </c>
      <c r="H14">
        <f>ROUND($C14*'Data from Fact Sheets'!H14/100,0)</f>
        <v>8</v>
      </c>
      <c r="I14">
        <f>ROUND($C14*'Data from Fact Sheets'!I14/100,0)</f>
        <v>351</v>
      </c>
    </row>
    <row r="15" spans="1:9" x14ac:dyDescent="0.25">
      <c r="A15">
        <f>'Data from Fact Sheets'!A15</f>
        <v>327</v>
      </c>
      <c r="B15" t="str">
        <f>'Data from Fact Sheets'!B15</f>
        <v>Paterson Park Public Charter School</v>
      </c>
      <c r="C15">
        <f>'Data from Fact Sheets'!C15</f>
        <v>682</v>
      </c>
      <c r="D15">
        <f>ROUND($C15*'Data from Fact Sheets'!D15/100,0)</f>
        <v>382</v>
      </c>
      <c r="E15">
        <f>ROUND($C15*'Data from Fact Sheets'!E15/100,0)</f>
        <v>89</v>
      </c>
      <c r="F15">
        <f>ROUND($C15*'Data from Fact Sheets'!F15/100,0)</f>
        <v>184</v>
      </c>
      <c r="G15">
        <f>ROUND($C15*'Data from Fact Sheets'!G15/100,0)</f>
        <v>20</v>
      </c>
      <c r="H15">
        <f>ROUND($C15*'Data from Fact Sheets'!H15/100,0)</f>
        <v>7</v>
      </c>
      <c r="I15">
        <f>ROUND($C15*'Data from Fact Sheets'!I15/100,0)</f>
        <v>557</v>
      </c>
    </row>
    <row r="16" spans="1:9" x14ac:dyDescent="0.25">
      <c r="C16">
        <f>SUM(C2:C15)</f>
        <v>6527</v>
      </c>
      <c r="D16">
        <f t="shared" ref="D16:I16" si="0">SUM(D2:D15)</f>
        <v>5378</v>
      </c>
      <c r="E16">
        <f t="shared" si="0"/>
        <v>701</v>
      </c>
      <c r="F16">
        <f t="shared" si="0"/>
        <v>261</v>
      </c>
      <c r="G16">
        <f t="shared" si="0"/>
        <v>100</v>
      </c>
      <c r="H16">
        <f t="shared" si="0"/>
        <v>88</v>
      </c>
      <c r="I16">
        <f t="shared" si="0"/>
        <v>4765</v>
      </c>
    </row>
    <row r="17" spans="1:9" x14ac:dyDescent="0.25">
      <c r="C17" t="s">
        <v>24</v>
      </c>
      <c r="D17" s="1">
        <f>100*D16/$C16</f>
        <v>82.396200398345329</v>
      </c>
      <c r="E17" s="1">
        <f t="shared" ref="E17:I17" si="1">100*E16/$C16</f>
        <v>10.740003064194882</v>
      </c>
      <c r="F17" s="1">
        <f t="shared" si="1"/>
        <v>3.9987743220468821</v>
      </c>
      <c r="G17" s="1">
        <f t="shared" si="1"/>
        <v>1.5320974413972728</v>
      </c>
      <c r="H17" s="1">
        <f t="shared" si="1"/>
        <v>1.3482457484296002</v>
      </c>
      <c r="I17" s="1">
        <f t="shared" si="1"/>
        <v>73.004443082580053</v>
      </c>
    </row>
    <row r="21" spans="1:9" x14ac:dyDescent="0.25">
      <c r="A21" t="s">
        <v>0</v>
      </c>
      <c r="B21" t="s">
        <v>1</v>
      </c>
      <c r="C21" t="s">
        <v>4</v>
      </c>
      <c r="D21" t="s">
        <v>25</v>
      </c>
      <c r="E21" t="s">
        <v>2</v>
      </c>
      <c r="F21" t="s">
        <v>3</v>
      </c>
      <c r="G21" t="s">
        <v>22</v>
      </c>
      <c r="H21" t="s">
        <v>28</v>
      </c>
      <c r="I21" t="s">
        <v>23</v>
      </c>
    </row>
    <row r="22" spans="1:9" x14ac:dyDescent="0.25">
      <c r="A22">
        <v>326</v>
      </c>
      <c r="B22" t="s">
        <v>9</v>
      </c>
      <c r="C22">
        <v>216</v>
      </c>
      <c r="D22">
        <v>114</v>
      </c>
      <c r="E22">
        <v>93</v>
      </c>
      <c r="F22">
        <v>0</v>
      </c>
      <c r="G22">
        <v>6</v>
      </c>
      <c r="H22">
        <v>2</v>
      </c>
      <c r="I22">
        <v>81</v>
      </c>
    </row>
    <row r="23" spans="1:9" x14ac:dyDescent="0.25">
      <c r="A23">
        <v>346</v>
      </c>
      <c r="B23" t="s">
        <v>10</v>
      </c>
      <c r="C23">
        <v>216</v>
      </c>
      <c r="D23">
        <v>112</v>
      </c>
      <c r="E23">
        <v>78</v>
      </c>
      <c r="F23">
        <v>9</v>
      </c>
      <c r="G23">
        <v>17</v>
      </c>
      <c r="H23">
        <v>0</v>
      </c>
      <c r="I23">
        <v>104</v>
      </c>
    </row>
    <row r="24" spans="1:9" x14ac:dyDescent="0.25">
      <c r="A24">
        <v>376</v>
      </c>
      <c r="B24" t="s">
        <v>11</v>
      </c>
      <c r="C24">
        <v>385</v>
      </c>
      <c r="D24">
        <v>331</v>
      </c>
      <c r="E24">
        <v>46</v>
      </c>
      <c r="F24">
        <v>0</v>
      </c>
      <c r="G24">
        <v>0</v>
      </c>
      <c r="H24">
        <v>8</v>
      </c>
      <c r="I24">
        <v>257</v>
      </c>
    </row>
    <row r="25" spans="1:9" x14ac:dyDescent="0.25">
      <c r="A25">
        <v>332</v>
      </c>
      <c r="B25" t="s">
        <v>12</v>
      </c>
      <c r="C25">
        <v>150</v>
      </c>
      <c r="D25">
        <v>62</v>
      </c>
      <c r="E25">
        <v>68</v>
      </c>
      <c r="F25">
        <v>9</v>
      </c>
      <c r="G25">
        <v>11</v>
      </c>
      <c r="H25">
        <v>2</v>
      </c>
      <c r="I25">
        <v>41</v>
      </c>
    </row>
    <row r="26" spans="1:9" x14ac:dyDescent="0.25">
      <c r="A26">
        <v>348</v>
      </c>
      <c r="B26" t="s">
        <v>13</v>
      </c>
      <c r="C26">
        <v>348</v>
      </c>
      <c r="D26">
        <v>341</v>
      </c>
      <c r="E26">
        <v>7</v>
      </c>
      <c r="F26">
        <v>0</v>
      </c>
      <c r="G26">
        <v>0</v>
      </c>
      <c r="H26">
        <v>0</v>
      </c>
      <c r="I26">
        <v>297</v>
      </c>
    </row>
    <row r="27" spans="1:9" x14ac:dyDescent="0.25">
      <c r="A27">
        <v>373</v>
      </c>
      <c r="B27" t="s">
        <v>14</v>
      </c>
      <c r="C27">
        <v>412</v>
      </c>
      <c r="D27">
        <v>346</v>
      </c>
      <c r="E27">
        <v>54</v>
      </c>
      <c r="F27">
        <v>4</v>
      </c>
      <c r="G27">
        <v>4</v>
      </c>
      <c r="H27">
        <v>4</v>
      </c>
      <c r="I27">
        <v>262</v>
      </c>
    </row>
    <row r="28" spans="1:9" x14ac:dyDescent="0.25">
      <c r="A28">
        <v>383</v>
      </c>
      <c r="B28" t="s">
        <v>15</v>
      </c>
      <c r="C28">
        <v>88</v>
      </c>
      <c r="D28">
        <v>43</v>
      </c>
      <c r="E28">
        <v>37</v>
      </c>
      <c r="F28">
        <v>2</v>
      </c>
      <c r="G28">
        <v>4</v>
      </c>
      <c r="H28">
        <v>2</v>
      </c>
      <c r="I28">
        <v>34</v>
      </c>
    </row>
    <row r="29" spans="1:9" x14ac:dyDescent="0.25">
      <c r="A29">
        <v>336</v>
      </c>
      <c r="B29" t="s">
        <v>15</v>
      </c>
      <c r="C29">
        <v>251</v>
      </c>
      <c r="D29">
        <v>88</v>
      </c>
      <c r="E29">
        <v>118</v>
      </c>
      <c r="F29">
        <v>10</v>
      </c>
      <c r="G29">
        <v>25</v>
      </c>
      <c r="H29">
        <v>10</v>
      </c>
      <c r="I29">
        <v>91</v>
      </c>
    </row>
    <row r="30" spans="1:9" x14ac:dyDescent="0.25">
      <c r="A30">
        <v>347</v>
      </c>
      <c r="B30" t="s">
        <v>16</v>
      </c>
      <c r="C30">
        <v>1451</v>
      </c>
      <c r="D30">
        <v>1422</v>
      </c>
      <c r="E30">
        <v>0</v>
      </c>
      <c r="F30">
        <v>0</v>
      </c>
      <c r="G30">
        <v>0</v>
      </c>
      <c r="H30">
        <v>29</v>
      </c>
      <c r="I30">
        <v>1212</v>
      </c>
    </row>
    <row r="31" spans="1:9" x14ac:dyDescent="0.25">
      <c r="A31">
        <v>335</v>
      </c>
      <c r="B31" t="s">
        <v>18</v>
      </c>
      <c r="C31">
        <v>646</v>
      </c>
      <c r="D31">
        <v>556</v>
      </c>
      <c r="E31">
        <v>45</v>
      </c>
      <c r="F31">
        <v>26</v>
      </c>
      <c r="G31">
        <v>13</v>
      </c>
      <c r="H31">
        <v>6</v>
      </c>
      <c r="I31">
        <v>426</v>
      </c>
    </row>
    <row r="32" spans="1:9" x14ac:dyDescent="0.25">
      <c r="A32">
        <v>262</v>
      </c>
      <c r="B32" t="s">
        <v>19</v>
      </c>
      <c r="C32">
        <v>274</v>
      </c>
      <c r="D32">
        <v>271</v>
      </c>
      <c r="E32">
        <v>0</v>
      </c>
      <c r="F32">
        <v>3</v>
      </c>
      <c r="G32">
        <v>0</v>
      </c>
      <c r="H32">
        <v>0</v>
      </c>
      <c r="I32">
        <v>193</v>
      </c>
    </row>
    <row r="33" spans="1:9" x14ac:dyDescent="0.25">
      <c r="A33">
        <v>328</v>
      </c>
      <c r="B33" t="s">
        <v>20</v>
      </c>
      <c r="C33">
        <v>416</v>
      </c>
      <c r="D33">
        <v>358</v>
      </c>
      <c r="E33">
        <v>46</v>
      </c>
      <c r="F33">
        <v>4</v>
      </c>
      <c r="G33">
        <v>0</v>
      </c>
      <c r="H33">
        <v>8</v>
      </c>
      <c r="I33">
        <v>351</v>
      </c>
    </row>
    <row r="34" spans="1:9" x14ac:dyDescent="0.25">
      <c r="A34">
        <v>327</v>
      </c>
      <c r="B34" t="s">
        <v>21</v>
      </c>
      <c r="C34">
        <v>682</v>
      </c>
      <c r="D34">
        <v>382</v>
      </c>
      <c r="E34">
        <v>89</v>
      </c>
      <c r="F34">
        <v>184</v>
      </c>
      <c r="G34">
        <v>20</v>
      </c>
      <c r="H34">
        <v>7</v>
      </c>
      <c r="I34">
        <v>557</v>
      </c>
    </row>
    <row r="35" spans="1:9" x14ac:dyDescent="0.25">
      <c r="C35">
        <f>SUM(C22:C34)</f>
        <v>5535</v>
      </c>
      <c r="D35">
        <f t="shared" ref="D35:I35" si="2">SUM(D22:D34)</f>
        <v>4426</v>
      </c>
      <c r="E35">
        <f t="shared" si="2"/>
        <v>681</v>
      </c>
      <c r="F35">
        <f t="shared" si="2"/>
        <v>251</v>
      </c>
      <c r="G35">
        <f t="shared" si="2"/>
        <v>100</v>
      </c>
      <c r="H35">
        <f t="shared" si="2"/>
        <v>78</v>
      </c>
      <c r="I35">
        <f t="shared" si="2"/>
        <v>3906</v>
      </c>
    </row>
    <row r="36" spans="1:9" x14ac:dyDescent="0.25">
      <c r="C36" t="s">
        <v>24</v>
      </c>
      <c r="D36">
        <f>D35/C35</f>
        <v>0.79963866305329723</v>
      </c>
      <c r="E36">
        <v>10.740003064194882</v>
      </c>
      <c r="F36">
        <v>3.9987743220468821</v>
      </c>
      <c r="G36">
        <v>1.5320974413972728</v>
      </c>
      <c r="H36">
        <v>1.3482457484296002</v>
      </c>
      <c r="I36">
        <v>73.004443082580053</v>
      </c>
    </row>
    <row r="39" spans="1:9" x14ac:dyDescent="0.25">
      <c r="B3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16" workbookViewId="0">
      <selection activeCell="H40" sqref="H40:H41"/>
    </sheetView>
  </sheetViews>
  <sheetFormatPr defaultRowHeight="15" x14ac:dyDescent="0.25"/>
  <cols>
    <col min="1" max="1" width="14.7109375" bestFit="1" customWidth="1"/>
    <col min="2" max="2" width="47.140625" bestFit="1" customWidth="1"/>
    <col min="3" max="3" width="16.7109375" bestFit="1" customWidth="1"/>
    <col min="4" max="4" width="16.28515625" bestFit="1" customWidth="1"/>
    <col min="5" max="5" width="6.42578125" bestFit="1" customWidth="1"/>
    <col min="6" max="6" width="8.42578125" bestFit="1" customWidth="1"/>
    <col min="7" max="7" width="5.7109375" bestFit="1" customWidth="1"/>
    <col min="8" max="8" width="17.5703125" bestFit="1" customWidth="1"/>
    <col min="9" max="9" width="7.140625" bestFit="1" customWidth="1"/>
  </cols>
  <sheetData>
    <row r="1" spans="1:10" x14ac:dyDescent="0.25">
      <c r="A1" s="4" t="s">
        <v>35</v>
      </c>
      <c r="B1" s="4"/>
      <c r="C1" s="4"/>
      <c r="D1" s="4"/>
      <c r="E1" s="4"/>
      <c r="F1" s="4"/>
      <c r="G1" s="4"/>
      <c r="H1" s="4"/>
      <c r="I1" s="4"/>
    </row>
    <row r="2" spans="1:10" x14ac:dyDescent="0.25">
      <c r="A2" t="str">
        <f>'Data from Fact Sheets'!A1</f>
        <v>School Number</v>
      </c>
      <c r="B2" t="str">
        <f>'Data from Fact Sheets'!B1</f>
        <v>School Name</v>
      </c>
      <c r="C2" t="s">
        <v>58</v>
      </c>
      <c r="D2" t="str">
        <f>'Data from Fact Sheets'!C1</f>
        <v>Total Enrollments</v>
      </c>
      <c r="E2" t="s">
        <v>25</v>
      </c>
      <c r="F2" t="s">
        <v>2</v>
      </c>
      <c r="G2" t="s">
        <v>3</v>
      </c>
      <c r="H2" t="s">
        <v>22</v>
      </c>
      <c r="I2" t="s">
        <v>28</v>
      </c>
      <c r="J2" t="s">
        <v>33</v>
      </c>
    </row>
    <row r="3" spans="1:10" x14ac:dyDescent="0.25">
      <c r="A3">
        <f>'Data from Fact Sheets'!A5</f>
        <v>332</v>
      </c>
      <c r="B3" t="str">
        <f>'Data from Fact Sheets'!B5</f>
        <v>The Green School of Baltimore</v>
      </c>
      <c r="C3" s="2">
        <f t="shared" ref="C3:C17" si="0">J3/D3</f>
        <v>0.27333333333333332</v>
      </c>
      <c r="D3">
        <v>150</v>
      </c>
      <c r="E3">
        <v>61</v>
      </c>
      <c r="F3">
        <v>67</v>
      </c>
      <c r="H3">
        <v>10</v>
      </c>
      <c r="I3">
        <f t="shared" ref="I3:I17" si="1">D3-E3-F3-G3-H3</f>
        <v>12</v>
      </c>
      <c r="J3">
        <f>'Estimated Numbers'!I5</f>
        <v>41</v>
      </c>
    </row>
    <row r="4" spans="1:10" x14ac:dyDescent="0.25">
      <c r="A4">
        <f>'Data from Fact Sheets'!A9</f>
        <v>336</v>
      </c>
      <c r="B4" t="str">
        <f>'Data from Fact Sheets'!B9</f>
        <v>Baltimore Montesorri Public Charter School</v>
      </c>
      <c r="C4" s="2">
        <f t="shared" si="0"/>
        <v>0.36254980079681276</v>
      </c>
      <c r="D4">
        <v>251</v>
      </c>
      <c r="E4">
        <v>87</v>
      </c>
      <c r="F4">
        <v>119</v>
      </c>
      <c r="G4">
        <v>10</v>
      </c>
      <c r="H4">
        <v>26</v>
      </c>
      <c r="I4">
        <f t="shared" si="1"/>
        <v>9</v>
      </c>
      <c r="J4">
        <f>'Estimated Numbers'!I9</f>
        <v>91</v>
      </c>
    </row>
    <row r="5" spans="1:10" x14ac:dyDescent="0.25">
      <c r="A5">
        <f>'Data from Fact Sheets'!A2</f>
        <v>326</v>
      </c>
      <c r="B5" t="str">
        <f>'Data from Fact Sheets'!B2</f>
        <v>City Neighbors Charter School</v>
      </c>
      <c r="C5" s="2">
        <f t="shared" si="0"/>
        <v>0.375</v>
      </c>
      <c r="D5">
        <v>216</v>
      </c>
      <c r="E5">
        <v>115</v>
      </c>
      <c r="F5">
        <v>93</v>
      </c>
      <c r="I5">
        <f t="shared" si="1"/>
        <v>8</v>
      </c>
      <c r="J5">
        <f>'Estimated Numbers'!I2</f>
        <v>81</v>
      </c>
    </row>
    <row r="6" spans="1:10" x14ac:dyDescent="0.25">
      <c r="A6">
        <f>'Data from Fact Sheets'!A8</f>
        <v>383</v>
      </c>
      <c r="B6" t="str">
        <f>'Data from Fact Sheets'!B8</f>
        <v>Baltimore Montesorri Public Charter Middle School</v>
      </c>
      <c r="C6" s="2">
        <f t="shared" si="0"/>
        <v>0.38636363636363635</v>
      </c>
      <c r="D6">
        <v>88</v>
      </c>
      <c r="E6">
        <v>43</v>
      </c>
      <c r="F6">
        <v>37</v>
      </c>
      <c r="I6">
        <f t="shared" si="1"/>
        <v>8</v>
      </c>
      <c r="J6">
        <f>'Estimated Numbers'!I8</f>
        <v>34</v>
      </c>
    </row>
    <row r="7" spans="1:10" x14ac:dyDescent="0.25">
      <c r="A7">
        <f>'Data from Fact Sheets'!A3</f>
        <v>346</v>
      </c>
      <c r="B7" t="str">
        <f>'Data from Fact Sheets'!B3</f>
        <v>City Neighbors Hamilton</v>
      </c>
      <c r="C7" s="2">
        <f t="shared" si="0"/>
        <v>0.48148148148148145</v>
      </c>
      <c r="D7">
        <v>216</v>
      </c>
      <c r="E7">
        <v>112</v>
      </c>
      <c r="F7">
        <v>77</v>
      </c>
      <c r="H7">
        <v>18</v>
      </c>
      <c r="I7">
        <f t="shared" si="1"/>
        <v>9</v>
      </c>
      <c r="J7">
        <f>'Estimated Numbers'!I3</f>
        <v>104</v>
      </c>
    </row>
    <row r="8" spans="1:10" x14ac:dyDescent="0.25">
      <c r="A8">
        <f>'Data from Fact Sheets'!A7</f>
        <v>373</v>
      </c>
      <c r="B8" t="str">
        <f>'Data from Fact Sheets'!B7</f>
        <v>Tunbridge Public Charter School</v>
      </c>
      <c r="C8" s="2">
        <f t="shared" si="0"/>
        <v>0.63592233009708743</v>
      </c>
      <c r="D8">
        <v>412</v>
      </c>
      <c r="E8">
        <v>347</v>
      </c>
      <c r="F8">
        <v>52</v>
      </c>
      <c r="I8">
        <f t="shared" si="1"/>
        <v>13</v>
      </c>
      <c r="J8">
        <f>'Estimated Numbers'!I7</f>
        <v>262</v>
      </c>
    </row>
    <row r="9" spans="1:10" x14ac:dyDescent="0.25">
      <c r="A9">
        <f>'Data from Fact Sheets'!A12</f>
        <v>335</v>
      </c>
      <c r="B9" t="str">
        <f>'Data from Fact Sheets'!B12</f>
        <v>Baltmore International Academy</v>
      </c>
      <c r="C9" s="2">
        <f t="shared" si="0"/>
        <v>0.65944272445820429</v>
      </c>
      <c r="D9">
        <v>646</v>
      </c>
      <c r="E9">
        <v>557</v>
      </c>
      <c r="F9">
        <v>43</v>
      </c>
      <c r="G9">
        <v>28</v>
      </c>
      <c r="H9">
        <v>16</v>
      </c>
      <c r="I9">
        <f t="shared" si="1"/>
        <v>2</v>
      </c>
      <c r="J9">
        <f>'Estimated Numbers'!I12</f>
        <v>426</v>
      </c>
    </row>
    <row r="10" spans="1:10" x14ac:dyDescent="0.25">
      <c r="A10">
        <f>'Data from Fact Sheets'!A4</f>
        <v>376</v>
      </c>
      <c r="B10" t="str">
        <f>'Data from Fact Sheets'!B4</f>
        <v>City Neighbors High School</v>
      </c>
      <c r="C10" s="2">
        <f t="shared" si="0"/>
        <v>0.66753246753246753</v>
      </c>
      <c r="D10">
        <v>385</v>
      </c>
      <c r="E10">
        <v>332</v>
      </c>
      <c r="F10">
        <v>48</v>
      </c>
      <c r="I10">
        <f t="shared" si="1"/>
        <v>5</v>
      </c>
      <c r="J10">
        <f>'Estimated Numbers'!I4</f>
        <v>257</v>
      </c>
    </row>
    <row r="11" spans="1:10" x14ac:dyDescent="0.25">
      <c r="A11">
        <f>'Data from Fact Sheets'!A13</f>
        <v>262</v>
      </c>
      <c r="B11" t="str">
        <f>'Data from Fact Sheets'!B13</f>
        <v>Empowerment Academy</v>
      </c>
      <c r="C11" s="2">
        <f t="shared" si="0"/>
        <v>0.70437956204379559</v>
      </c>
      <c r="D11">
        <v>274</v>
      </c>
      <c r="E11">
        <v>271</v>
      </c>
      <c r="I11">
        <f t="shared" si="1"/>
        <v>3</v>
      </c>
      <c r="J11">
        <f>'Estimated Numbers'!I13</f>
        <v>193</v>
      </c>
    </row>
    <row r="12" spans="1:10" x14ac:dyDescent="0.25">
      <c r="A12">
        <v>384</v>
      </c>
      <c r="B12" t="s">
        <v>29</v>
      </c>
      <c r="C12" s="2">
        <f t="shared" si="0"/>
        <v>0.7752808988764045</v>
      </c>
      <c r="D12">
        <v>178</v>
      </c>
      <c r="E12">
        <v>142</v>
      </c>
      <c r="F12">
        <v>29</v>
      </c>
      <c r="I12">
        <f t="shared" si="1"/>
        <v>7</v>
      </c>
      <c r="J12">
        <v>138</v>
      </c>
    </row>
    <row r="13" spans="1:10" x14ac:dyDescent="0.25">
      <c r="A13">
        <f>'Data from Fact Sheets'!A15</f>
        <v>327</v>
      </c>
      <c r="B13" t="str">
        <f>'Data from Fact Sheets'!B15</f>
        <v>Paterson Park Public Charter School</v>
      </c>
      <c r="C13" s="2">
        <f t="shared" si="0"/>
        <v>0.81671554252199419</v>
      </c>
      <c r="D13">
        <v>682</v>
      </c>
      <c r="E13">
        <v>384</v>
      </c>
      <c r="F13">
        <v>90</v>
      </c>
      <c r="G13">
        <v>181</v>
      </c>
      <c r="H13">
        <v>20</v>
      </c>
      <c r="I13">
        <f t="shared" si="1"/>
        <v>7</v>
      </c>
      <c r="J13">
        <f>'Estimated Numbers'!I15</f>
        <v>557</v>
      </c>
    </row>
    <row r="14" spans="1:10" x14ac:dyDescent="0.25">
      <c r="A14">
        <f>'Data from Fact Sheets'!A10</f>
        <v>347</v>
      </c>
      <c r="B14" t="str">
        <f>'Data from Fact Sheets'!B10</f>
        <v>KIPP Harmony Academy</v>
      </c>
      <c r="C14" s="2">
        <f t="shared" si="0"/>
        <v>0.83528600964851829</v>
      </c>
      <c r="D14">
        <v>1451</v>
      </c>
      <c r="E14">
        <v>1426</v>
      </c>
      <c r="I14">
        <f t="shared" si="1"/>
        <v>25</v>
      </c>
      <c r="J14">
        <f>'Estimated Numbers'!I10</f>
        <v>1212</v>
      </c>
    </row>
    <row r="15" spans="1:10" x14ac:dyDescent="0.25">
      <c r="A15">
        <f>'Data from Fact Sheets'!A14</f>
        <v>328</v>
      </c>
      <c r="B15" t="str">
        <f>'Data from Fact Sheets'!B14</f>
        <v>Southwest Baltimore Charter School</v>
      </c>
      <c r="C15" s="2">
        <f t="shared" si="0"/>
        <v>0.84375</v>
      </c>
      <c r="D15">
        <v>416</v>
      </c>
      <c r="E15">
        <v>359</v>
      </c>
      <c r="F15">
        <v>45</v>
      </c>
      <c r="I15">
        <f t="shared" si="1"/>
        <v>12</v>
      </c>
      <c r="J15">
        <f>'Estimated Numbers'!I14</f>
        <v>351</v>
      </c>
    </row>
    <row r="16" spans="1:10" x14ac:dyDescent="0.25">
      <c r="A16">
        <f>'Data from Fact Sheets'!A6</f>
        <v>348</v>
      </c>
      <c r="B16" t="str">
        <f>'Data from Fact Sheets'!B6</f>
        <v>AFYA Public Charter</v>
      </c>
      <c r="C16" s="2">
        <f t="shared" si="0"/>
        <v>0.85344827586206895</v>
      </c>
      <c r="D16">
        <v>348</v>
      </c>
      <c r="E16">
        <v>341</v>
      </c>
      <c r="I16">
        <f t="shared" si="1"/>
        <v>7</v>
      </c>
      <c r="J16">
        <f>'Estimated Numbers'!I6</f>
        <v>297</v>
      </c>
    </row>
    <row r="17" spans="1:10" x14ac:dyDescent="0.25">
      <c r="A17">
        <f>'Data from Fact Sheets'!A11</f>
        <v>381</v>
      </c>
      <c r="B17" t="str">
        <f>'Data from Fact Sheets'!B11</f>
        <v>Monarch Academy Public Charter School</v>
      </c>
      <c r="C17" s="2">
        <f t="shared" si="0"/>
        <v>0.86592741935483875</v>
      </c>
      <c r="D17">
        <v>992</v>
      </c>
      <c r="E17">
        <v>953</v>
      </c>
      <c r="F17">
        <v>19</v>
      </c>
      <c r="G17">
        <v>11</v>
      </c>
      <c r="I17">
        <f t="shared" si="1"/>
        <v>9</v>
      </c>
      <c r="J17">
        <f>'Estimated Numbers'!I11</f>
        <v>859</v>
      </c>
    </row>
    <row r="18" spans="1:10" x14ac:dyDescent="0.25">
      <c r="B18" t="s">
        <v>31</v>
      </c>
      <c r="D18">
        <f t="shared" ref="D18:J18" si="2">SUM(D3:D17)</f>
        <v>6705</v>
      </c>
      <c r="E18">
        <f t="shared" si="2"/>
        <v>5530</v>
      </c>
      <c r="F18">
        <f t="shared" si="2"/>
        <v>719</v>
      </c>
      <c r="G18">
        <f t="shared" si="2"/>
        <v>230</v>
      </c>
      <c r="H18">
        <f t="shared" si="2"/>
        <v>90</v>
      </c>
      <c r="I18">
        <f t="shared" si="2"/>
        <v>136</v>
      </c>
      <c r="J18">
        <f t="shared" si="2"/>
        <v>4903</v>
      </c>
    </row>
    <row r="19" spans="1:10" x14ac:dyDescent="0.25">
      <c r="B19" t="s">
        <v>32</v>
      </c>
      <c r="D19" s="2">
        <f t="shared" ref="D19:I19" si="3">E18/$D18</f>
        <v>0.8247576435495898</v>
      </c>
      <c r="E19" s="2">
        <f t="shared" si="3"/>
        <v>0.10723340790454884</v>
      </c>
      <c r="F19" s="2">
        <f t="shared" si="3"/>
        <v>3.4302759134973902E-2</v>
      </c>
      <c r="G19" s="2">
        <f t="shared" si="3"/>
        <v>1.3422818791946308E-2</v>
      </c>
      <c r="H19" s="2">
        <f t="shared" si="3"/>
        <v>2.0283370618941088E-2</v>
      </c>
      <c r="I19" s="3">
        <f t="shared" si="3"/>
        <v>0.73124533929903057</v>
      </c>
    </row>
    <row r="21" spans="1:10" x14ac:dyDescent="0.25">
      <c r="A21" t="s">
        <v>34</v>
      </c>
    </row>
    <row r="23" spans="1:10" x14ac:dyDescent="0.25">
      <c r="C23" t="s">
        <v>36</v>
      </c>
    </row>
    <row r="24" spans="1:10" x14ac:dyDescent="0.25">
      <c r="A24" t="str">
        <f>A2</f>
        <v>School Number</v>
      </c>
      <c r="B24" t="str">
        <f>B2</f>
        <v>School Name</v>
      </c>
      <c r="C24" t="str">
        <f t="shared" ref="C24:I24" si="4">D2</f>
        <v>Total Enrollments</v>
      </c>
      <c r="D24" t="str">
        <f t="shared" si="4"/>
        <v>African American</v>
      </c>
      <c r="E24" t="str">
        <f t="shared" si="4"/>
        <v>White</v>
      </c>
      <c r="F24" t="str">
        <f t="shared" si="4"/>
        <v>Hispanic</v>
      </c>
      <c r="G24" t="str">
        <f t="shared" si="4"/>
        <v>Multi</v>
      </c>
      <c r="H24" t="str">
        <f t="shared" si="4"/>
        <v>Other/Unreported</v>
      </c>
      <c r="I24" t="str">
        <f t="shared" si="4"/>
        <v>FARMS*</v>
      </c>
    </row>
    <row r="25" spans="1:10" x14ac:dyDescent="0.25">
      <c r="A25">
        <v>348</v>
      </c>
      <c r="B25" t="s">
        <v>37</v>
      </c>
      <c r="C25">
        <v>492</v>
      </c>
      <c r="D25">
        <v>470</v>
      </c>
      <c r="E25">
        <v>10</v>
      </c>
      <c r="H25">
        <f>C25-SUM(D25:G25)</f>
        <v>12</v>
      </c>
      <c r="I25">
        <f>ROUND(C25*('Data from Fact Sheets'!C20/100),0)</f>
        <v>377</v>
      </c>
    </row>
    <row r="26" spans="1:10" x14ac:dyDescent="0.25">
      <c r="A26">
        <v>8</v>
      </c>
      <c r="B26" t="s">
        <v>38</v>
      </c>
      <c r="C26">
        <v>743</v>
      </c>
      <c r="D26">
        <v>725</v>
      </c>
      <c r="F26">
        <v>11</v>
      </c>
      <c r="H26">
        <f t="shared" ref="H26:H41" si="5">C26-SUM(D26:G26)</f>
        <v>7</v>
      </c>
      <c r="I26">
        <f>ROUND(C26*('Data from Fact Sheets'!C21/100),0)</f>
        <v>732</v>
      </c>
    </row>
    <row r="27" spans="1:10" x14ac:dyDescent="0.25">
      <c r="A27">
        <v>325</v>
      </c>
      <c r="B27" t="s">
        <v>39</v>
      </c>
      <c r="C27">
        <v>460</v>
      </c>
      <c r="D27">
        <v>459</v>
      </c>
      <c r="H27">
        <f t="shared" si="5"/>
        <v>1</v>
      </c>
      <c r="I27">
        <f>ROUND(C27*('Data from Fact Sheets'!C22/100),0)</f>
        <v>387</v>
      </c>
    </row>
    <row r="28" spans="1:10" x14ac:dyDescent="0.25">
      <c r="A28">
        <v>432</v>
      </c>
      <c r="B28" t="s">
        <v>40</v>
      </c>
      <c r="C28">
        <v>341</v>
      </c>
      <c r="D28">
        <v>339</v>
      </c>
      <c r="H28">
        <f t="shared" si="5"/>
        <v>2</v>
      </c>
      <c r="I28">
        <f>ROUND(C28*('Data from Fact Sheets'!C23/100),0)</f>
        <v>258</v>
      </c>
    </row>
    <row r="29" spans="1:10" x14ac:dyDescent="0.25">
      <c r="A29">
        <v>125</v>
      </c>
      <c r="B29" t="s">
        <v>41</v>
      </c>
      <c r="C29">
        <v>505</v>
      </c>
      <c r="D29">
        <v>490</v>
      </c>
      <c r="H29">
        <f t="shared" si="5"/>
        <v>15</v>
      </c>
      <c r="I29">
        <f>ROUND(C29*('Data from Fact Sheets'!C24/100),0)</f>
        <v>491</v>
      </c>
    </row>
    <row r="30" spans="1:10" x14ac:dyDescent="0.25">
      <c r="A30">
        <v>47</v>
      </c>
      <c r="B30" t="s">
        <v>42</v>
      </c>
      <c r="C30">
        <v>718</v>
      </c>
      <c r="D30">
        <v>128</v>
      </c>
      <c r="E30">
        <v>263</v>
      </c>
      <c r="F30">
        <v>290</v>
      </c>
      <c r="G30">
        <v>26</v>
      </c>
      <c r="H30">
        <f t="shared" si="5"/>
        <v>11</v>
      </c>
      <c r="I30">
        <f>ROUND(C30*('Data from Fact Sheets'!C25/100),0)</f>
        <v>533</v>
      </c>
    </row>
    <row r="31" spans="1:10" x14ac:dyDescent="0.25">
      <c r="A31">
        <v>333</v>
      </c>
      <c r="B31" t="s">
        <v>43</v>
      </c>
      <c r="C31">
        <v>127</v>
      </c>
      <c r="D31">
        <v>70</v>
      </c>
      <c r="E31">
        <v>52</v>
      </c>
      <c r="H31">
        <f t="shared" si="5"/>
        <v>5</v>
      </c>
      <c r="I31">
        <f>ROUND(C31*('Data from Fact Sheets'!C26/100),0)</f>
        <v>86</v>
      </c>
    </row>
    <row r="32" spans="1:10" x14ac:dyDescent="0.25">
      <c r="A32">
        <v>329</v>
      </c>
      <c r="B32" t="s">
        <v>44</v>
      </c>
      <c r="C32">
        <v>301</v>
      </c>
      <c r="D32">
        <v>298</v>
      </c>
      <c r="H32">
        <f t="shared" si="5"/>
        <v>3</v>
      </c>
      <c r="I32">
        <f>ROUND(C32*('Data from Fact Sheets'!C27/100),0)</f>
        <v>272</v>
      </c>
    </row>
    <row r="33" spans="1:9" x14ac:dyDescent="0.25">
      <c r="A33">
        <v>331</v>
      </c>
      <c r="B33" t="s">
        <v>45</v>
      </c>
      <c r="C33">
        <v>411</v>
      </c>
      <c r="D33">
        <v>408</v>
      </c>
      <c r="H33">
        <f t="shared" si="5"/>
        <v>3</v>
      </c>
      <c r="I33">
        <f>ROUND(C33*('Data from Fact Sheets'!C28/100),0)</f>
        <v>345</v>
      </c>
    </row>
    <row r="34" spans="1:9" x14ac:dyDescent="0.25">
      <c r="A34">
        <v>321</v>
      </c>
      <c r="B34" t="s">
        <v>46</v>
      </c>
      <c r="C34">
        <v>184</v>
      </c>
      <c r="D34">
        <v>143</v>
      </c>
      <c r="E34">
        <v>27</v>
      </c>
      <c r="H34">
        <f t="shared" si="5"/>
        <v>14</v>
      </c>
      <c r="I34">
        <f>ROUND(C34*('Data from Fact Sheets'!C29/100),0)</f>
        <v>121</v>
      </c>
    </row>
    <row r="35" spans="1:9" x14ac:dyDescent="0.25">
      <c r="A35">
        <v>330</v>
      </c>
      <c r="B35" t="s">
        <v>47</v>
      </c>
      <c r="C35">
        <v>236</v>
      </c>
      <c r="D35">
        <v>234</v>
      </c>
      <c r="H35">
        <f t="shared" si="5"/>
        <v>2</v>
      </c>
      <c r="I35">
        <f>ROUND(C35*('Data from Fact Sheets'!C30/100),0)</f>
        <v>186</v>
      </c>
    </row>
    <row r="36" spans="1:9" x14ac:dyDescent="0.25">
      <c r="A36">
        <v>379</v>
      </c>
      <c r="B36" t="s">
        <v>48</v>
      </c>
      <c r="C36">
        <v>228</v>
      </c>
      <c r="D36">
        <v>216</v>
      </c>
      <c r="H36">
        <f t="shared" si="5"/>
        <v>12</v>
      </c>
      <c r="I36">
        <f>ROUND(C36*('Data from Fact Sheets'!C31/100),0)</f>
        <v>178</v>
      </c>
    </row>
    <row r="37" spans="1:9" x14ac:dyDescent="0.25">
      <c r="A37">
        <v>63</v>
      </c>
      <c r="B37" t="s">
        <v>49</v>
      </c>
      <c r="C37">
        <v>383</v>
      </c>
      <c r="D37">
        <v>371</v>
      </c>
      <c r="F37">
        <v>11</v>
      </c>
      <c r="H37">
        <f t="shared" si="5"/>
        <v>1</v>
      </c>
      <c r="I37">
        <f>ROUND(C37*('Data from Fact Sheets'!C32/100),0)</f>
        <v>356</v>
      </c>
    </row>
    <row r="38" spans="1:9" x14ac:dyDescent="0.25">
      <c r="A38">
        <v>323</v>
      </c>
      <c r="B38" t="s">
        <v>50</v>
      </c>
      <c r="C38">
        <v>163</v>
      </c>
      <c r="D38">
        <v>147</v>
      </c>
      <c r="F38">
        <v>11</v>
      </c>
      <c r="H38">
        <f t="shared" si="5"/>
        <v>5</v>
      </c>
      <c r="I38">
        <f>ROUND(C38*('Data from Fact Sheets'!C33/100),0)</f>
        <v>134</v>
      </c>
    </row>
    <row r="39" spans="1:9" x14ac:dyDescent="0.25">
      <c r="A39">
        <v>377</v>
      </c>
      <c r="B39" t="s">
        <v>51</v>
      </c>
      <c r="C39">
        <v>437</v>
      </c>
      <c r="D39">
        <v>416</v>
      </c>
      <c r="E39">
        <v>18</v>
      </c>
      <c r="H39">
        <f t="shared" si="5"/>
        <v>3</v>
      </c>
      <c r="I39">
        <f>ROUND(C39*('Data from Fact Sheets'!C34/100),0)</f>
        <v>378</v>
      </c>
    </row>
    <row r="40" spans="1:9" x14ac:dyDescent="0.25">
      <c r="A40">
        <v>23</v>
      </c>
      <c r="B40" t="s">
        <v>52</v>
      </c>
      <c r="C40">
        <v>221</v>
      </c>
      <c r="D40">
        <v>19</v>
      </c>
      <c r="E40">
        <v>174</v>
      </c>
      <c r="F40">
        <v>24</v>
      </c>
      <c r="H40">
        <f t="shared" si="5"/>
        <v>4</v>
      </c>
      <c r="I40">
        <f>ROUND(C40*('Data from Fact Sheets'!C35/100),0)</f>
        <v>213</v>
      </c>
    </row>
    <row r="41" spans="1:9" x14ac:dyDescent="0.25">
      <c r="A41">
        <v>213</v>
      </c>
      <c r="B41" t="s">
        <v>61</v>
      </c>
      <c r="C41">
        <v>398</v>
      </c>
      <c r="D41">
        <v>381</v>
      </c>
      <c r="H41">
        <f t="shared" si="5"/>
        <v>17</v>
      </c>
    </row>
    <row r="42" spans="1:9" x14ac:dyDescent="0.25">
      <c r="C42">
        <f>SUM(C25:C41)</f>
        <v>6348</v>
      </c>
      <c r="D42">
        <f>SUM(D25:D41)</f>
        <v>5314</v>
      </c>
      <c r="E42">
        <f t="shared" ref="D42:I42" si="6">SUM(E25:E40)</f>
        <v>544</v>
      </c>
      <c r="F42">
        <f t="shared" si="6"/>
        <v>347</v>
      </c>
      <c r="G42">
        <f t="shared" si="6"/>
        <v>26</v>
      </c>
      <c r="H42">
        <f t="shared" si="6"/>
        <v>100</v>
      </c>
      <c r="I42">
        <f t="shared" si="6"/>
        <v>5047</v>
      </c>
    </row>
    <row r="43" spans="1:9" x14ac:dyDescent="0.25">
      <c r="D43" s="2">
        <f>D42/$C42</f>
        <v>0.83711405166981723</v>
      </c>
      <c r="E43" s="2">
        <f t="shared" ref="E43:I43" si="7">E42/$C42</f>
        <v>8.5696282293635795E-2</v>
      </c>
      <c r="F43" s="2">
        <f t="shared" si="7"/>
        <v>5.466288594833018E-2</v>
      </c>
      <c r="G43" s="2">
        <f t="shared" si="7"/>
        <v>4.0957781978575927E-3</v>
      </c>
      <c r="H43" s="2">
        <f t="shared" si="7"/>
        <v>1.5752993068683049E-2</v>
      </c>
      <c r="I43" s="2">
        <f t="shared" si="7"/>
        <v>0.79505356017643347</v>
      </c>
    </row>
    <row r="45" spans="1:9" x14ac:dyDescent="0.25">
      <c r="C45" t="s">
        <v>31</v>
      </c>
    </row>
    <row r="47" spans="1:9" x14ac:dyDescent="0.25">
      <c r="C47">
        <f t="shared" ref="C47:I47" si="8">D18+C42</f>
        <v>13053</v>
      </c>
      <c r="D47">
        <f t="shared" si="8"/>
        <v>10844</v>
      </c>
      <c r="E47">
        <f t="shared" si="8"/>
        <v>1263</v>
      </c>
      <c r="F47">
        <f t="shared" si="8"/>
        <v>577</v>
      </c>
      <c r="G47">
        <f t="shared" si="8"/>
        <v>116</v>
      </c>
      <c r="H47">
        <f t="shared" si="8"/>
        <v>236</v>
      </c>
      <c r="I47">
        <f t="shared" si="8"/>
        <v>9950</v>
      </c>
    </row>
    <row r="48" spans="1:9" x14ac:dyDescent="0.25">
      <c r="D48" s="2">
        <f>D47/$C47</f>
        <v>0.83076687351566691</v>
      </c>
      <c r="E48" s="2">
        <f t="shared" ref="E48" si="9">E47/$C47</f>
        <v>9.6759365663065963E-2</v>
      </c>
      <c r="F48" s="2">
        <f t="shared" ref="F48" si="10">F47/$C47</f>
        <v>4.4204397456523402E-2</v>
      </c>
      <c r="G48" s="2">
        <f t="shared" ref="G48" si="11">G47/$C47</f>
        <v>8.8868459358001986E-3</v>
      </c>
      <c r="H48" s="2">
        <f t="shared" ref="H48" si="12">H47/$C47</f>
        <v>1.8080134834903852E-2</v>
      </c>
      <c r="I48" s="2">
        <f t="shared" ref="I48" si="13">I47/$C47</f>
        <v>0.76227687121734466</v>
      </c>
    </row>
    <row r="51" spans="2:2" x14ac:dyDescent="0.25">
      <c r="B51" t="s">
        <v>60</v>
      </c>
    </row>
  </sheetData>
  <sortState ref="A3:J17">
    <sortCondition ref="C3:C17"/>
  </sortState>
  <mergeCells count="1">
    <mergeCell ref="A1:I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E27" sqref="E27"/>
    </sheetView>
  </sheetViews>
  <sheetFormatPr defaultRowHeight="15" x14ac:dyDescent="0.25"/>
  <cols>
    <col min="3" max="3" width="9.140625" style="2"/>
  </cols>
  <sheetData>
    <row r="1" spans="1:10" x14ac:dyDescent="0.25">
      <c r="A1" t="str">
        <f>'Data from Fact Sheets'!A1</f>
        <v>School Number</v>
      </c>
      <c r="B1" t="str">
        <f>'Data from Fact Sheets'!B1</f>
        <v>School Name</v>
      </c>
      <c r="C1" s="2" t="s">
        <v>57</v>
      </c>
      <c r="D1" t="str">
        <f>'Data from Fact Sheets'!C1</f>
        <v>Total Enrollments</v>
      </c>
      <c r="E1" t="s">
        <v>25</v>
      </c>
      <c r="F1" t="s">
        <v>2</v>
      </c>
      <c r="G1" t="s">
        <v>3</v>
      </c>
      <c r="H1" t="s">
        <v>22</v>
      </c>
      <c r="I1" t="s">
        <v>28</v>
      </c>
      <c r="J1" t="s">
        <v>33</v>
      </c>
    </row>
    <row r="2" spans="1:10" x14ac:dyDescent="0.25">
      <c r="A2">
        <f>'Data from Fact Sheets'!A5</f>
        <v>332</v>
      </c>
      <c r="B2" t="str">
        <f>'Data from Fact Sheets'!B5</f>
        <v>The Green School of Baltimore</v>
      </c>
      <c r="C2" s="2">
        <f t="shared" ref="C2:C32" si="0">J2/D2</f>
        <v>0.27333333333333332</v>
      </c>
      <c r="D2">
        <v>150</v>
      </c>
      <c r="E2">
        <v>61</v>
      </c>
      <c r="F2">
        <v>67</v>
      </c>
      <c r="H2">
        <v>10</v>
      </c>
      <c r="I2">
        <f t="shared" ref="I2:I7" si="1">D2-E2-F2-G2-H2</f>
        <v>12</v>
      </c>
      <c r="J2">
        <f>'Estimated Numbers'!I5</f>
        <v>41</v>
      </c>
    </row>
    <row r="3" spans="1:10" x14ac:dyDescent="0.25">
      <c r="A3">
        <f>'Data from Fact Sheets'!A9</f>
        <v>336</v>
      </c>
      <c r="B3" t="str">
        <f>'Data from Fact Sheets'!B9</f>
        <v>Baltimore Montesorri Public Charter School</v>
      </c>
      <c r="C3" s="2">
        <f t="shared" si="0"/>
        <v>0.36254980079681276</v>
      </c>
      <c r="D3">
        <v>251</v>
      </c>
      <c r="E3">
        <v>87</v>
      </c>
      <c r="F3">
        <v>119</v>
      </c>
      <c r="G3">
        <v>10</v>
      </c>
      <c r="H3">
        <v>26</v>
      </c>
      <c r="I3">
        <f t="shared" si="1"/>
        <v>9</v>
      </c>
      <c r="J3">
        <f>'Estimated Numbers'!I9</f>
        <v>91</v>
      </c>
    </row>
    <row r="4" spans="1:10" x14ac:dyDescent="0.25">
      <c r="A4">
        <f>'Data from Fact Sheets'!A2</f>
        <v>326</v>
      </c>
      <c r="B4" t="str">
        <f>'Data from Fact Sheets'!B2</f>
        <v>City Neighbors Charter School</v>
      </c>
      <c r="C4" s="2">
        <f t="shared" si="0"/>
        <v>0.375</v>
      </c>
      <c r="D4">
        <v>216</v>
      </c>
      <c r="E4">
        <v>115</v>
      </c>
      <c r="F4">
        <v>93</v>
      </c>
      <c r="I4">
        <f t="shared" si="1"/>
        <v>8</v>
      </c>
      <c r="J4">
        <f>'Estimated Numbers'!I2</f>
        <v>81</v>
      </c>
    </row>
    <row r="5" spans="1:10" x14ac:dyDescent="0.25">
      <c r="A5">
        <f>'Data from Fact Sheets'!A8</f>
        <v>383</v>
      </c>
      <c r="B5" t="str">
        <f>'Data from Fact Sheets'!B8</f>
        <v>Baltimore Montesorri Public Charter Middle School</v>
      </c>
      <c r="C5" s="2">
        <f t="shared" si="0"/>
        <v>0.38636363636363635</v>
      </c>
      <c r="D5">
        <v>88</v>
      </c>
      <c r="E5">
        <v>43</v>
      </c>
      <c r="F5">
        <v>37</v>
      </c>
      <c r="I5">
        <f t="shared" si="1"/>
        <v>8</v>
      </c>
      <c r="J5">
        <f>'Estimated Numbers'!I8</f>
        <v>34</v>
      </c>
    </row>
    <row r="6" spans="1:10" x14ac:dyDescent="0.25">
      <c r="A6">
        <f>'Data from Fact Sheets'!A3</f>
        <v>346</v>
      </c>
      <c r="B6" t="str">
        <f>'Data from Fact Sheets'!B3</f>
        <v>City Neighbors Hamilton</v>
      </c>
      <c r="C6" s="2">
        <f t="shared" si="0"/>
        <v>0.48148148148148145</v>
      </c>
      <c r="D6">
        <v>216</v>
      </c>
      <c r="E6">
        <v>112</v>
      </c>
      <c r="F6">
        <v>77</v>
      </c>
      <c r="H6">
        <v>18</v>
      </c>
      <c r="I6">
        <f t="shared" si="1"/>
        <v>9</v>
      </c>
      <c r="J6">
        <f>'Estimated Numbers'!I3</f>
        <v>104</v>
      </c>
    </row>
    <row r="7" spans="1:10" x14ac:dyDescent="0.25">
      <c r="A7">
        <f>'Data from Fact Sheets'!A7</f>
        <v>373</v>
      </c>
      <c r="B7" t="str">
        <f>'Data from Fact Sheets'!B7</f>
        <v>Tunbridge Public Charter School</v>
      </c>
      <c r="C7" s="2">
        <f t="shared" si="0"/>
        <v>0.63592233009708743</v>
      </c>
      <c r="D7">
        <v>412</v>
      </c>
      <c r="E7">
        <v>347</v>
      </c>
      <c r="F7">
        <v>52</v>
      </c>
      <c r="I7">
        <f t="shared" si="1"/>
        <v>13</v>
      </c>
      <c r="J7">
        <f>'Estimated Numbers'!I7</f>
        <v>262</v>
      </c>
    </row>
    <row r="8" spans="1:10" x14ac:dyDescent="0.25">
      <c r="A8">
        <v>321</v>
      </c>
      <c r="B8" t="s">
        <v>46</v>
      </c>
      <c r="C8" s="2">
        <f t="shared" si="0"/>
        <v>0.65760869565217395</v>
      </c>
      <c r="D8">
        <v>184</v>
      </c>
      <c r="E8">
        <v>143</v>
      </c>
      <c r="F8">
        <v>27</v>
      </c>
      <c r="I8">
        <f>D8-SUM(E8:H8)</f>
        <v>14</v>
      </c>
      <c r="J8">
        <f>ROUND(D8*('Data from Fact Sheets'!C29/100),0)</f>
        <v>121</v>
      </c>
    </row>
    <row r="9" spans="1:10" x14ac:dyDescent="0.25">
      <c r="A9">
        <f>'Data from Fact Sheets'!A12</f>
        <v>335</v>
      </c>
      <c r="B9" t="str">
        <f>'Data from Fact Sheets'!B12</f>
        <v>Baltmore International Academy</v>
      </c>
      <c r="C9" s="2">
        <f t="shared" si="0"/>
        <v>0.65944272445820429</v>
      </c>
      <c r="D9">
        <v>646</v>
      </c>
      <c r="E9">
        <v>557</v>
      </c>
      <c r="F9">
        <v>43</v>
      </c>
      <c r="G9">
        <v>28</v>
      </c>
      <c r="H9">
        <v>16</v>
      </c>
      <c r="I9">
        <f>D9-E9-F9-G9-H9</f>
        <v>2</v>
      </c>
      <c r="J9">
        <f>'Estimated Numbers'!I12</f>
        <v>426</v>
      </c>
    </row>
    <row r="10" spans="1:10" x14ac:dyDescent="0.25">
      <c r="A10">
        <f>'Data from Fact Sheets'!A4</f>
        <v>376</v>
      </c>
      <c r="B10" t="str">
        <f>'Data from Fact Sheets'!B4</f>
        <v>City Neighbors High School</v>
      </c>
      <c r="C10" s="2">
        <f t="shared" si="0"/>
        <v>0.66753246753246753</v>
      </c>
      <c r="D10">
        <v>385</v>
      </c>
      <c r="E10">
        <v>332</v>
      </c>
      <c r="F10">
        <v>48</v>
      </c>
      <c r="I10">
        <f>D10-E10-F10-G10-H10</f>
        <v>5</v>
      </c>
      <c r="J10">
        <f>'Estimated Numbers'!I4</f>
        <v>257</v>
      </c>
    </row>
    <row r="11" spans="1:10" x14ac:dyDescent="0.25">
      <c r="A11">
        <v>333</v>
      </c>
      <c r="B11" t="s">
        <v>43</v>
      </c>
      <c r="C11" s="2">
        <f t="shared" si="0"/>
        <v>0.67716535433070868</v>
      </c>
      <c r="D11">
        <v>127</v>
      </c>
      <c r="E11">
        <v>70</v>
      </c>
      <c r="F11">
        <v>52</v>
      </c>
      <c r="I11">
        <f>D11-SUM(E11:H11)</f>
        <v>5</v>
      </c>
      <c r="J11">
        <f>ROUND(D11*('Data from Fact Sheets'!C26/100),0)</f>
        <v>86</v>
      </c>
    </row>
    <row r="12" spans="1:10" x14ac:dyDescent="0.25">
      <c r="A12">
        <f>'Data from Fact Sheets'!A13</f>
        <v>262</v>
      </c>
      <c r="B12" t="str">
        <f>'Data from Fact Sheets'!B13</f>
        <v>Empowerment Academy</v>
      </c>
      <c r="C12" s="2">
        <f t="shared" si="0"/>
        <v>0.70437956204379559</v>
      </c>
      <c r="D12">
        <v>274</v>
      </c>
      <c r="E12">
        <v>271</v>
      </c>
      <c r="I12">
        <f>D12-E12-F12-G12-H12</f>
        <v>3</v>
      </c>
      <c r="J12">
        <f>'Estimated Numbers'!I13</f>
        <v>193</v>
      </c>
    </row>
    <row r="13" spans="1:10" x14ac:dyDescent="0.25">
      <c r="A13">
        <v>47</v>
      </c>
      <c r="B13" t="s">
        <v>42</v>
      </c>
      <c r="C13" s="2">
        <f t="shared" si="0"/>
        <v>0.74233983286908078</v>
      </c>
      <c r="D13">
        <v>718</v>
      </c>
      <c r="E13">
        <v>128</v>
      </c>
      <c r="F13">
        <v>263</v>
      </c>
      <c r="G13">
        <v>290</v>
      </c>
      <c r="H13">
        <v>26</v>
      </c>
      <c r="I13">
        <f>D13-SUM(E13:H13)</f>
        <v>11</v>
      </c>
      <c r="J13">
        <f>ROUND(D13*('Data from Fact Sheets'!C25/100),0)</f>
        <v>533</v>
      </c>
    </row>
    <row r="14" spans="1:10" x14ac:dyDescent="0.25">
      <c r="A14">
        <v>432</v>
      </c>
      <c r="B14" t="s">
        <v>40</v>
      </c>
      <c r="C14" s="2">
        <f t="shared" si="0"/>
        <v>0.75659824046920821</v>
      </c>
      <c r="D14">
        <v>341</v>
      </c>
      <c r="E14">
        <v>339</v>
      </c>
      <c r="I14">
        <f>D14-SUM(E14:H14)</f>
        <v>2</v>
      </c>
      <c r="J14">
        <f>ROUND(D14*('Data from Fact Sheets'!C23/100),0)</f>
        <v>258</v>
      </c>
    </row>
    <row r="15" spans="1:10" x14ac:dyDescent="0.25">
      <c r="A15">
        <v>348</v>
      </c>
      <c r="B15" t="s">
        <v>37</v>
      </c>
      <c r="C15" s="2">
        <f t="shared" si="0"/>
        <v>0.76626016260162599</v>
      </c>
      <c r="D15">
        <v>492</v>
      </c>
      <c r="E15">
        <v>470</v>
      </c>
      <c r="F15">
        <v>10</v>
      </c>
      <c r="I15">
        <f>D15-SUM(E15:H15)</f>
        <v>12</v>
      </c>
      <c r="J15">
        <f>ROUND(D15*('Data from Fact Sheets'!C20/100),0)</f>
        <v>377</v>
      </c>
    </row>
    <row r="16" spans="1:10" x14ac:dyDescent="0.25">
      <c r="A16">
        <v>384</v>
      </c>
      <c r="B16" t="s">
        <v>29</v>
      </c>
      <c r="C16" s="2">
        <f t="shared" si="0"/>
        <v>0.7752808988764045</v>
      </c>
      <c r="D16">
        <v>178</v>
      </c>
      <c r="E16">
        <v>142</v>
      </c>
      <c r="F16">
        <v>29</v>
      </c>
      <c r="I16">
        <f>D16-E16-F16-G16-H16</f>
        <v>7</v>
      </c>
      <c r="J16">
        <v>138</v>
      </c>
    </row>
    <row r="17" spans="1:10" x14ac:dyDescent="0.25">
      <c r="A17">
        <v>379</v>
      </c>
      <c r="B17" t="s">
        <v>48</v>
      </c>
      <c r="C17" s="2">
        <f t="shared" si="0"/>
        <v>0.7807017543859649</v>
      </c>
      <c r="D17">
        <v>228</v>
      </c>
      <c r="E17">
        <v>216</v>
      </c>
      <c r="I17">
        <f>D17-SUM(E17:H17)</f>
        <v>12</v>
      </c>
      <c r="J17">
        <f>ROUND(D17*('Data from Fact Sheets'!C31/100),0)</f>
        <v>178</v>
      </c>
    </row>
    <row r="18" spans="1:10" x14ac:dyDescent="0.25">
      <c r="A18">
        <v>330</v>
      </c>
      <c r="B18" t="s">
        <v>47</v>
      </c>
      <c r="C18" s="2">
        <f t="shared" si="0"/>
        <v>0.78813559322033899</v>
      </c>
      <c r="D18">
        <v>236</v>
      </c>
      <c r="E18">
        <v>234</v>
      </c>
      <c r="I18">
        <f>D18-SUM(E18:H18)</f>
        <v>2</v>
      </c>
      <c r="J18">
        <f>ROUND(D18*('Data from Fact Sheets'!C30/100),0)</f>
        <v>186</v>
      </c>
    </row>
    <row r="19" spans="1:10" x14ac:dyDescent="0.25">
      <c r="A19">
        <f>'Data from Fact Sheets'!A15</f>
        <v>327</v>
      </c>
      <c r="B19" t="str">
        <f>'Data from Fact Sheets'!B15</f>
        <v>Paterson Park Public Charter School</v>
      </c>
      <c r="C19" s="2">
        <f t="shared" si="0"/>
        <v>0.81671554252199419</v>
      </c>
      <c r="D19">
        <v>682</v>
      </c>
      <c r="E19">
        <v>384</v>
      </c>
      <c r="F19">
        <v>90</v>
      </c>
      <c r="G19">
        <v>181</v>
      </c>
      <c r="H19">
        <v>20</v>
      </c>
      <c r="I19">
        <f>D19-E19-F19-G19-H19</f>
        <v>7</v>
      </c>
      <c r="J19">
        <f>'Estimated Numbers'!I15</f>
        <v>557</v>
      </c>
    </row>
    <row r="20" spans="1:10" x14ac:dyDescent="0.25">
      <c r="A20">
        <v>323</v>
      </c>
      <c r="B20" t="s">
        <v>50</v>
      </c>
      <c r="C20" s="2">
        <f t="shared" si="0"/>
        <v>0.82208588957055218</v>
      </c>
      <c r="D20">
        <v>163</v>
      </c>
      <c r="E20">
        <v>147</v>
      </c>
      <c r="G20">
        <v>11</v>
      </c>
      <c r="I20">
        <f>D20-SUM(E20:H20)</f>
        <v>5</v>
      </c>
      <c r="J20">
        <f>ROUND(D20*('Data from Fact Sheets'!C33/100),0)</f>
        <v>134</v>
      </c>
    </row>
    <row r="21" spans="1:10" x14ac:dyDescent="0.25">
      <c r="A21">
        <f>'Data from Fact Sheets'!A10</f>
        <v>347</v>
      </c>
      <c r="B21" t="str">
        <f>'Data from Fact Sheets'!B10</f>
        <v>KIPP Harmony Academy</v>
      </c>
      <c r="C21" s="2">
        <f t="shared" si="0"/>
        <v>0.83528600964851829</v>
      </c>
      <c r="D21">
        <v>1451</v>
      </c>
      <c r="E21">
        <v>1426</v>
      </c>
      <c r="I21">
        <f>D21-E21-F21-G21-H21</f>
        <v>25</v>
      </c>
      <c r="J21">
        <f>'Estimated Numbers'!I10</f>
        <v>1212</v>
      </c>
    </row>
    <row r="22" spans="1:10" x14ac:dyDescent="0.25">
      <c r="A22">
        <v>331</v>
      </c>
      <c r="B22" t="s">
        <v>45</v>
      </c>
      <c r="C22" s="2">
        <f t="shared" si="0"/>
        <v>0.83941605839416056</v>
      </c>
      <c r="D22">
        <v>411</v>
      </c>
      <c r="E22">
        <v>408</v>
      </c>
      <c r="I22">
        <f>D22-SUM(E22:H22)</f>
        <v>3</v>
      </c>
      <c r="J22">
        <f>ROUND(D22*('Data from Fact Sheets'!C28/100),0)</f>
        <v>345</v>
      </c>
    </row>
    <row r="23" spans="1:10" x14ac:dyDescent="0.25">
      <c r="A23">
        <v>325</v>
      </c>
      <c r="B23" t="s">
        <v>39</v>
      </c>
      <c r="C23" s="2">
        <f t="shared" si="0"/>
        <v>0.84130434782608698</v>
      </c>
      <c r="D23">
        <v>460</v>
      </c>
      <c r="E23">
        <v>459</v>
      </c>
      <c r="I23">
        <f>D23-SUM(E23:H23)</f>
        <v>1</v>
      </c>
      <c r="J23">
        <f>ROUND(D23*('Data from Fact Sheets'!C22/100),0)</f>
        <v>387</v>
      </c>
    </row>
    <row r="24" spans="1:10" x14ac:dyDescent="0.25">
      <c r="A24">
        <f>'Data from Fact Sheets'!A14</f>
        <v>328</v>
      </c>
      <c r="B24" t="str">
        <f>'Data from Fact Sheets'!B14</f>
        <v>Southwest Baltimore Charter School</v>
      </c>
      <c r="C24" s="2">
        <f t="shared" si="0"/>
        <v>0.84375</v>
      </c>
      <c r="D24">
        <v>416</v>
      </c>
      <c r="E24">
        <v>359</v>
      </c>
      <c r="F24">
        <v>45</v>
      </c>
      <c r="I24">
        <f>D24-E24-F24-G24-H24</f>
        <v>12</v>
      </c>
      <c r="J24">
        <f>'Estimated Numbers'!I14</f>
        <v>351</v>
      </c>
    </row>
    <row r="25" spans="1:10" x14ac:dyDescent="0.25">
      <c r="A25">
        <f>'Data from Fact Sheets'!A6</f>
        <v>348</v>
      </c>
      <c r="B25" t="str">
        <f>'Data from Fact Sheets'!B6</f>
        <v>AFYA Public Charter</v>
      </c>
      <c r="C25" s="2">
        <f t="shared" si="0"/>
        <v>0.85344827586206895</v>
      </c>
      <c r="D25">
        <v>348</v>
      </c>
      <c r="E25">
        <v>341</v>
      </c>
      <c r="I25">
        <f>D25-E25-F25-G25-H25</f>
        <v>7</v>
      </c>
      <c r="J25">
        <f>'Estimated Numbers'!I6</f>
        <v>297</v>
      </c>
    </row>
    <row r="26" spans="1:10" x14ac:dyDescent="0.25">
      <c r="A26">
        <v>377</v>
      </c>
      <c r="B26" t="s">
        <v>51</v>
      </c>
      <c r="C26" s="2">
        <f t="shared" si="0"/>
        <v>0.86498855835240274</v>
      </c>
      <c r="D26">
        <v>437</v>
      </c>
      <c r="E26">
        <v>416</v>
      </c>
      <c r="F26">
        <v>18</v>
      </c>
      <c r="I26">
        <f>D26-SUM(E26:H26)</f>
        <v>3</v>
      </c>
      <c r="J26">
        <f>ROUND(D26*('Data from Fact Sheets'!C34/100),0)</f>
        <v>378</v>
      </c>
    </row>
    <row r="27" spans="1:10" x14ac:dyDescent="0.25">
      <c r="A27">
        <f>'Data from Fact Sheets'!A11</f>
        <v>381</v>
      </c>
      <c r="B27" t="str">
        <f>'Data from Fact Sheets'!B11</f>
        <v>Monarch Academy Public Charter School</v>
      </c>
      <c r="C27" s="2">
        <f t="shared" si="0"/>
        <v>0.86592741935483875</v>
      </c>
      <c r="D27">
        <v>992</v>
      </c>
      <c r="E27">
        <v>953</v>
      </c>
      <c r="F27">
        <v>19</v>
      </c>
      <c r="G27">
        <v>11</v>
      </c>
      <c r="I27">
        <f>D27-E27-F27-G27-H27</f>
        <v>9</v>
      </c>
      <c r="J27">
        <f>'Estimated Numbers'!I11</f>
        <v>859</v>
      </c>
    </row>
    <row r="28" spans="1:10" x14ac:dyDescent="0.25">
      <c r="A28">
        <v>329</v>
      </c>
      <c r="B28" t="s">
        <v>44</v>
      </c>
      <c r="C28" s="2">
        <f t="shared" si="0"/>
        <v>0.90365448504983392</v>
      </c>
      <c r="D28">
        <v>301</v>
      </c>
      <c r="E28">
        <v>298</v>
      </c>
      <c r="I28">
        <f>D28-SUM(E28:H28)</f>
        <v>3</v>
      </c>
      <c r="J28">
        <f>ROUND(D28*('Data from Fact Sheets'!C27/100),0)</f>
        <v>272</v>
      </c>
    </row>
    <row r="29" spans="1:10" x14ac:dyDescent="0.25">
      <c r="A29">
        <v>63</v>
      </c>
      <c r="B29" t="s">
        <v>49</v>
      </c>
      <c r="C29" s="2">
        <f t="shared" si="0"/>
        <v>0.92950391644908614</v>
      </c>
      <c r="D29">
        <v>383</v>
      </c>
      <c r="E29">
        <v>371</v>
      </c>
      <c r="G29">
        <v>11</v>
      </c>
      <c r="I29">
        <f>D29-SUM(E29:H29)</f>
        <v>1</v>
      </c>
      <c r="J29">
        <f>ROUND(D29*('Data from Fact Sheets'!C32/100),0)</f>
        <v>356</v>
      </c>
    </row>
    <row r="30" spans="1:10" x14ac:dyDescent="0.25">
      <c r="A30">
        <v>23</v>
      </c>
      <c r="B30" t="s">
        <v>52</v>
      </c>
      <c r="C30" s="2">
        <f t="shared" si="0"/>
        <v>0.96380090497737558</v>
      </c>
      <c r="D30">
        <v>221</v>
      </c>
      <c r="E30">
        <v>19</v>
      </c>
      <c r="F30">
        <v>174</v>
      </c>
      <c r="G30">
        <v>24</v>
      </c>
      <c r="I30">
        <f>D30-SUM(E30:H30)</f>
        <v>4</v>
      </c>
      <c r="J30">
        <f>ROUND(D30*('Data from Fact Sheets'!C35/100),0)</f>
        <v>213</v>
      </c>
    </row>
    <row r="31" spans="1:10" x14ac:dyDescent="0.25">
      <c r="A31">
        <v>125</v>
      </c>
      <c r="B31" t="s">
        <v>41</v>
      </c>
      <c r="C31" s="2">
        <f t="shared" si="0"/>
        <v>0.97227722772277225</v>
      </c>
      <c r="D31">
        <v>505</v>
      </c>
      <c r="E31">
        <v>490</v>
      </c>
      <c r="I31">
        <f>D31-SUM(E31:H31)</f>
        <v>15</v>
      </c>
      <c r="J31">
        <f>ROUND(D31*('Data from Fact Sheets'!C24/100),0)</f>
        <v>491</v>
      </c>
    </row>
    <row r="32" spans="1:10" x14ac:dyDescent="0.25">
      <c r="A32">
        <v>8</v>
      </c>
      <c r="B32" t="s">
        <v>38</v>
      </c>
      <c r="C32" s="2">
        <f t="shared" si="0"/>
        <v>0.9851951547779273</v>
      </c>
      <c r="D32">
        <v>743</v>
      </c>
      <c r="E32">
        <v>725</v>
      </c>
      <c r="G32">
        <v>11</v>
      </c>
      <c r="I32">
        <f>D32-SUM(E32:H32)</f>
        <v>7</v>
      </c>
      <c r="J32">
        <f>ROUND(D32*('Data from Fact Sheets'!C21/100),0)</f>
        <v>732</v>
      </c>
    </row>
    <row r="33" spans="1:10" x14ac:dyDescent="0.25">
      <c r="D33">
        <f t="shared" ref="D33:J33" si="2">SUM(D2:D32)</f>
        <v>12655</v>
      </c>
      <c r="E33">
        <f t="shared" si="2"/>
        <v>10463</v>
      </c>
      <c r="F33">
        <f t="shared" si="2"/>
        <v>1263</v>
      </c>
      <c r="G33">
        <f t="shared" si="2"/>
        <v>577</v>
      </c>
      <c r="H33">
        <f t="shared" si="2"/>
        <v>116</v>
      </c>
      <c r="I33">
        <f t="shared" si="2"/>
        <v>236</v>
      </c>
      <c r="J33">
        <f t="shared" si="2"/>
        <v>9950</v>
      </c>
    </row>
    <row r="34" spans="1:10" x14ac:dyDescent="0.25">
      <c r="E34" s="2">
        <f>E33/$D33</f>
        <v>0.82678783089687868</v>
      </c>
      <c r="F34" s="2">
        <f t="shared" ref="F34:J34" si="3">F33/$D33</f>
        <v>9.9802449624654288E-2</v>
      </c>
      <c r="G34" s="2">
        <f t="shared" si="3"/>
        <v>4.5594626629790594E-2</v>
      </c>
      <c r="H34" s="2">
        <f t="shared" si="3"/>
        <v>9.1663374160410906E-3</v>
      </c>
      <c r="I34" s="2">
        <f t="shared" si="3"/>
        <v>1.8648755432635323E-2</v>
      </c>
      <c r="J34" s="2">
        <f t="shared" si="3"/>
        <v>0.78625049387593837</v>
      </c>
    </row>
    <row r="39" spans="1:10" x14ac:dyDescent="0.25">
      <c r="E39" s="2"/>
      <c r="F39" s="2"/>
      <c r="G39" s="2"/>
      <c r="H39" s="2"/>
      <c r="I39" s="2"/>
      <c r="J39" s="2"/>
    </row>
    <row r="41" spans="1:10" x14ac:dyDescent="0.25">
      <c r="A41" t="s">
        <v>34</v>
      </c>
    </row>
  </sheetData>
  <sortState ref="A2:J32">
    <sortCondition ref="C2:C3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3" sqref="B3"/>
    </sheetView>
  </sheetViews>
  <sheetFormatPr defaultRowHeight="15" x14ac:dyDescent="0.25"/>
  <cols>
    <col min="1" max="1" width="28.5703125" customWidth="1"/>
    <col min="2" max="2" width="16.28515625" bestFit="1" customWidth="1"/>
    <col min="3" max="3" width="6.42578125" bestFit="1" customWidth="1"/>
    <col min="4" max="4" width="8.42578125" bestFit="1" customWidth="1"/>
    <col min="5" max="5" width="12" bestFit="1" customWidth="1"/>
    <col min="6" max="6" width="17.5703125" bestFit="1" customWidth="1"/>
  </cols>
  <sheetData>
    <row r="1" spans="1:7" x14ac:dyDescent="0.25">
      <c r="B1" t="s">
        <v>25</v>
      </c>
      <c r="C1" t="s">
        <v>2</v>
      </c>
      <c r="D1" t="s">
        <v>3</v>
      </c>
      <c r="E1" t="s">
        <v>56</v>
      </c>
      <c r="F1" t="s">
        <v>28</v>
      </c>
      <c r="G1" t="s">
        <v>33</v>
      </c>
    </row>
    <row r="2" spans="1:7" x14ac:dyDescent="0.25">
      <c r="A2" t="s">
        <v>53</v>
      </c>
      <c r="B2" s="2">
        <v>0.83</v>
      </c>
      <c r="C2" s="2">
        <v>0.08</v>
      </c>
      <c r="D2" s="2">
        <v>7.0000000000000007E-2</v>
      </c>
      <c r="E2" s="2">
        <v>0</v>
      </c>
      <c r="F2" s="2">
        <f>1-SUM(B2:E2)</f>
        <v>2.0000000000000018E-2</v>
      </c>
      <c r="G2" s="2">
        <v>0.83699999999999997</v>
      </c>
    </row>
    <row r="3" spans="1:7" x14ac:dyDescent="0.25">
      <c r="A3" t="s">
        <v>54</v>
      </c>
      <c r="B3" s="2">
        <f>'Numbers from Report Card'!D48</f>
        <v>0.83076687351566691</v>
      </c>
      <c r="C3" s="2">
        <f>'Numbers from Report Card'!E48</f>
        <v>9.6759365663065963E-2</v>
      </c>
      <c r="D3" s="2">
        <f>'Numbers from Report Card'!F48</f>
        <v>4.4204397456523402E-2</v>
      </c>
      <c r="E3" s="2">
        <f>'Numbers from Report Card'!G48</f>
        <v>8.8868459358001986E-3</v>
      </c>
      <c r="F3" s="2">
        <f>'Numbers from Report Card'!H48</f>
        <v>1.8080134834903852E-2</v>
      </c>
      <c r="G3" s="2">
        <f>'Numbers from Report Card'!I48</f>
        <v>0.76227687121734466</v>
      </c>
    </row>
    <row r="4" spans="1:7" x14ac:dyDescent="0.25">
      <c r="A4" t="s">
        <v>55</v>
      </c>
      <c r="B4" s="2">
        <f>'Numbers from Report Card'!D19</f>
        <v>0.8247576435495898</v>
      </c>
      <c r="C4" s="2">
        <f>'Numbers from Report Card'!E19</f>
        <v>0.10723340790454884</v>
      </c>
      <c r="D4" s="2">
        <f>'Numbers from Report Card'!F19</f>
        <v>3.4302759134973902E-2</v>
      </c>
      <c r="E4" s="2">
        <f>'Numbers from Report Card'!G19</f>
        <v>1.3422818791946308E-2</v>
      </c>
      <c r="F4" s="2">
        <f>'Numbers from Report Card'!H19</f>
        <v>2.0283370618941088E-2</v>
      </c>
      <c r="G4" s="2">
        <f>'Numbers from Report Card'!I19</f>
        <v>0.73124533929903057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Data from Fact Sheets</vt:lpstr>
      <vt:lpstr>Estimated Numbers</vt:lpstr>
      <vt:lpstr>Numbers from Report Card</vt:lpstr>
      <vt:lpstr>All Charters</vt:lpstr>
      <vt:lpstr>Chart Data</vt:lpstr>
      <vt:lpstr>Chart1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neff</dc:creator>
  <cp:lastModifiedBy>neff</cp:lastModifiedBy>
  <dcterms:created xsi:type="dcterms:W3CDTF">2016-04-22T16:29:10Z</dcterms:created>
  <dcterms:modified xsi:type="dcterms:W3CDTF">2016-05-07T10:59:20Z</dcterms:modified>
</cp:coreProperties>
</file>